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386" yWindow="65056" windowWidth="15480" windowHeight="8985" tabRatio="660" activeTab="5"/>
  </bookViews>
  <sheets>
    <sheet name="GERAL" sheetId="1" r:id="rId1"/>
    <sheet name="VR" sheetId="2" r:id="rId2"/>
    <sheet name="PORTE" sheetId="3" r:id="rId3"/>
    <sheet name="LOCALIZAÇAO" sheetId="4" r:id="rId4"/>
    <sheet name="FATORES AMBIENTAIS" sheetId="5" r:id="rId5"/>
    <sheet name="ASPECTOS SOCIOECON CULTURAIS" sheetId="6" r:id="rId6"/>
    <sheet name="ATIVIDADES" sheetId="7" r:id="rId7"/>
  </sheets>
  <definedNames/>
  <calcPr fullCalcOnLoad="1" fullPrecision="0"/>
</workbook>
</file>

<file path=xl/sharedStrings.xml><?xml version="1.0" encoding="utf-8"?>
<sst xmlns="http://schemas.openxmlformats.org/spreadsheetml/2006/main" count="734" uniqueCount="389">
  <si>
    <t>L</t>
  </si>
  <si>
    <t>PARCELAMENTO DE SOLO</t>
  </si>
  <si>
    <t>EMPREEENDIMENTOS LINEARES</t>
  </si>
  <si>
    <t>ATIVIDADES AGROSILVOPASTORIS</t>
  </si>
  <si>
    <t>ATIVADES MINERÁRIAS</t>
  </si>
  <si>
    <t>OUTROS</t>
  </si>
  <si>
    <t>MÉDIO</t>
  </si>
  <si>
    <t>GRANDE</t>
  </si>
  <si>
    <t>BAIXO</t>
  </si>
  <si>
    <t>ALTO</t>
  </si>
  <si>
    <t>10Km - 5Km</t>
  </si>
  <si>
    <t>5Km - 3Km</t>
  </si>
  <si>
    <t>&lt; 3Km</t>
  </si>
  <si>
    <t>1)</t>
  </si>
  <si>
    <t>PORTE</t>
  </si>
  <si>
    <t>INTERFERÊNCIA EM APP</t>
  </si>
  <si>
    <t>INTERFERÊNCIA EM APM</t>
  </si>
  <si>
    <t>L2</t>
  </si>
  <si>
    <t>∑ Li (i=1 a 4)</t>
  </si>
  <si>
    <t>L3</t>
  </si>
  <si>
    <t>L4</t>
  </si>
  <si>
    <t>L1</t>
  </si>
  <si>
    <t>Baixo</t>
  </si>
  <si>
    <t>Médio</t>
  </si>
  <si>
    <t>Alto</t>
  </si>
  <si>
    <t>FATOR DE CÁLCULO</t>
  </si>
  <si>
    <t>FA1:</t>
  </si>
  <si>
    <t>FLORA</t>
  </si>
  <si>
    <t>1.</t>
  </si>
  <si>
    <t>2.</t>
  </si>
  <si>
    <t>A. ANTROPIZADO</t>
  </si>
  <si>
    <t>3.</t>
  </si>
  <si>
    <t>4.</t>
  </si>
  <si>
    <t>A. MATA SECA</t>
  </si>
  <si>
    <t>B. MATA CILIAR</t>
  </si>
  <si>
    <t>C. MATA GALERIA</t>
  </si>
  <si>
    <t>F. PARQUE CERRADO</t>
  </si>
  <si>
    <t>G. PALMEIRAL</t>
  </si>
  <si>
    <t>H. CERRADO RUPESTRE</t>
  </si>
  <si>
    <t>I. VEREDA</t>
  </si>
  <si>
    <t>J. CAMPOS LIMPOS</t>
  </si>
  <si>
    <t>K. CAMPO DE MURUNDUS</t>
  </si>
  <si>
    <t>L. CAMPO SUJO</t>
  </si>
  <si>
    <t>M. CAMPO RUPESTRE</t>
  </si>
  <si>
    <t>FA2:</t>
  </si>
  <si>
    <t>FAUNA</t>
  </si>
  <si>
    <t>5.</t>
  </si>
  <si>
    <t>6.</t>
  </si>
  <si>
    <t>FA3:</t>
  </si>
  <si>
    <t>SOLO E SUBSOLO</t>
  </si>
  <si>
    <t>FA4:</t>
  </si>
  <si>
    <t>7.</t>
  </si>
  <si>
    <t>FA5:</t>
  </si>
  <si>
    <t>8.</t>
  </si>
  <si>
    <t>FA6:</t>
  </si>
  <si>
    <t>PAISAGEM</t>
  </si>
  <si>
    <t>FA7:</t>
  </si>
  <si>
    <t>FA8:</t>
  </si>
  <si>
    <t>CARACTERISTICAS*</t>
  </si>
  <si>
    <t>S3</t>
  </si>
  <si>
    <t>S4</t>
  </si>
  <si>
    <t>P</t>
  </si>
  <si>
    <t xml:space="preserve">FATOR "L" </t>
  </si>
  <si>
    <t xml:space="preserve">FATOR "P" </t>
  </si>
  <si>
    <t>Demais Empreendimentos</t>
  </si>
  <si>
    <t>Número de trechos/ unidades afetadas</t>
  </si>
  <si>
    <t>CLASSIF. DO POTENCIAL POLUIDOR DA ATIVIDADE (DECRETO 17.805/96)</t>
  </si>
  <si>
    <t>NAO</t>
  </si>
  <si>
    <t>SIM</t>
  </si>
  <si>
    <t>S1</t>
  </si>
  <si>
    <t>S2</t>
  </si>
  <si>
    <t>PATRIMÔNIO ESPELEOLÓGICO</t>
  </si>
  <si>
    <t>ACESSIBILIDADE/MOBILIDADE URBANA</t>
  </si>
  <si>
    <t>BAIXA</t>
  </si>
  <si>
    <t>MÉDIA</t>
  </si>
  <si>
    <t>ALTA</t>
  </si>
  <si>
    <t>X</t>
  </si>
  <si>
    <t>TÉCNICAS ARTESANAIS</t>
  </si>
  <si>
    <t>2)</t>
  </si>
  <si>
    <t>4)</t>
  </si>
  <si>
    <t>SUBTOTAL</t>
  </si>
  <si>
    <t>FA1</t>
  </si>
  <si>
    <t>3)</t>
  </si>
  <si>
    <t>FA2</t>
  </si>
  <si>
    <t>FA3</t>
  </si>
  <si>
    <t>FA4</t>
  </si>
  <si>
    <t>FA6</t>
  </si>
  <si>
    <t>FATOR TEMPORALIDADE</t>
  </si>
  <si>
    <t>T &lt; 5 ANOS</t>
  </si>
  <si>
    <t>5 ANOS &lt; T &lt; 30 ANOS</t>
  </si>
  <si>
    <t>T &gt; 30 ANOS</t>
  </si>
  <si>
    <t>FT</t>
  </si>
  <si>
    <t>FA</t>
  </si>
  <si>
    <t>FATOR ABRANGÊNCIA</t>
  </si>
  <si>
    <t>IMPACTOS LIMITADOS A ÁREA DE UMA MICROBACIA</t>
  </si>
  <si>
    <t>FA8(A)</t>
  </si>
  <si>
    <t>∑ FAi (i=1 a 8)</t>
  </si>
  <si>
    <t xml:space="preserve">FATOR "FT" </t>
  </si>
  <si>
    <t xml:space="preserve">FATOR "FA" </t>
  </si>
  <si>
    <t>FA5</t>
  </si>
  <si>
    <t>POTENCIAL POLUIDOR</t>
  </si>
  <si>
    <t>FATORES AMBIENTAIS (FA)</t>
  </si>
  <si>
    <t>PORTE                          (P)</t>
  </si>
  <si>
    <t>CÁLCULO DO DO FATOR "P"</t>
  </si>
  <si>
    <t>CÁLCULO DO DO FATOR "L"</t>
  </si>
  <si>
    <t>CÁLCULO DO DO FATOR "FA"</t>
  </si>
  <si>
    <t>FAB</t>
  </si>
  <si>
    <t xml:space="preserve">FATOR "FAB" </t>
  </si>
  <si>
    <t>GRAU DE IMPACTO (GI) - %</t>
  </si>
  <si>
    <t>Interior de UC ou Parque</t>
  </si>
  <si>
    <t>POUCO COMPROMETIDA</t>
  </si>
  <si>
    <t>MUITO COMPROMETIDA</t>
  </si>
  <si>
    <t xml:space="preserve">PARCELAMENTO DE SOLO URABANO </t>
  </si>
  <si>
    <t>PARCELAMENTO DE SOLO RURAL</t>
  </si>
  <si>
    <t>EMPRENDIMENTOS LINEARES</t>
  </si>
  <si>
    <t>RODOVIA</t>
  </si>
  <si>
    <t>FERROVIA</t>
  </si>
  <si>
    <t>METROVIA</t>
  </si>
  <si>
    <t>CICLOVIA</t>
  </si>
  <si>
    <t>LINHAS DE TRANSMISSAO</t>
  </si>
  <si>
    <t>DUTOS</t>
  </si>
  <si>
    <t>EXPLORA'CAO DE MADEIRA</t>
  </si>
  <si>
    <t>SILVICULTURA</t>
  </si>
  <si>
    <t>AVICULTURA</t>
  </si>
  <si>
    <t>SUINOCULTURA</t>
  </si>
  <si>
    <t>PSICULTURA</t>
  </si>
  <si>
    <t>ABATEDOUROS</t>
  </si>
  <si>
    <t>PRODUTOS CARNEOS E DERIVADOS</t>
  </si>
  <si>
    <t>IRRIGA'CAO COM PIVO CENTRAL</t>
  </si>
  <si>
    <t>FERTIRRIGA'CAO</t>
  </si>
  <si>
    <t>GR'AFICA</t>
  </si>
  <si>
    <t>POSTO DE COMBUST'IVEL</t>
  </si>
  <si>
    <t>TRANSPORTE DE PRODUTOS PERIGOSOS</t>
  </si>
  <si>
    <t>TURISMO RURAL E CLUBE CAMPESTRE</t>
  </si>
  <si>
    <t>REVENDA DE AGROT'OXICOS</t>
  </si>
  <si>
    <t>ESTA'CAO DE TRATAMENTO DE 'AGUA</t>
  </si>
  <si>
    <t>FABRICA</t>
  </si>
  <si>
    <t>INDUSTRIA</t>
  </si>
  <si>
    <t>ESTA'CAO DE TRATAMENTO DE ESGOTO</t>
  </si>
  <si>
    <t>RECICLAGEM</t>
  </si>
  <si>
    <t>ATERRO SANITÁRIO</t>
  </si>
  <si>
    <t>ATIVIDADES MINERÁRIAS</t>
  </si>
  <si>
    <t>CASCALHEIRA</t>
  </si>
  <si>
    <t>AREAL</t>
  </si>
  <si>
    <t>EXPLOTA'CAO DE CALC'AREO</t>
  </si>
  <si>
    <t>E. CERRADO SENTIDO RESTRITO</t>
  </si>
  <si>
    <t>&lt; 10%</t>
  </si>
  <si>
    <t>10% A 15%</t>
  </si>
  <si>
    <t>Empreendimentos Lineares</t>
  </si>
  <si>
    <t>(PARA FINS DESSA LOCALIZAÇAO CONSIDERAR A ÁREA DIRETAMENTE AFETADA - ADA - PELO EMPREENDIMENTO)</t>
  </si>
  <si>
    <t>obs:</t>
  </si>
  <si>
    <t xml:space="preserve">NA ADA E/OU AID, HÁ OCORRÊNCIAS DE ESPÉCIES DA LISTA OFICIAL (1) DA FLORA BRASILEIRA AMEAÇADA DE EXTINÇÃO OU DA LISTA DE ESPÉCIES ENDÊMICAS? </t>
  </si>
  <si>
    <t>ESTADO DE CONSERVAÇÃO/ESTÁGIO SUCESSIONAL (2)</t>
  </si>
  <si>
    <t xml:space="preserve">(1) INSTRUÇÕES NORMATIVAS Nº3/2003 (MMA) , Nº5/2004 (MMA) E Nº52/2005 </t>
  </si>
  <si>
    <t>NA ADA E/OU AID, HÁ OCORRÊNCIA DE ESPÉCIES DAS LISTAS OFICIAIS (1) DA FAUNA AMEAÇADA DE EXTINÇÃO OU DA LISTA DE ESPÉCIES ENDÊMICAS?</t>
  </si>
  <si>
    <t>O EMPREENDIMENTO AFETARÁ O FLUXO DE ÁGUA SUBTERRÂNEO?</t>
  </si>
  <si>
    <t>MEDIANAMENTE COMPROMETIDA</t>
  </si>
  <si>
    <t>A INSTALAÇÃO E/OU OPERAÇÃO DO EMPREENDIMENTO MODIFICARÁ O MICROCLIMA NA ADA OU AID?</t>
  </si>
  <si>
    <t>%RA</t>
  </si>
  <si>
    <t>ASSINALE COM UM "X"</t>
  </si>
  <si>
    <t>FA8(B)</t>
  </si>
  <si>
    <t>ASPECTOS SOCIOECONOMICOS  E CULTURAIS (SEC)</t>
  </si>
  <si>
    <t>CÁLCULO DO DO FATOR "SEC"</t>
  </si>
  <si>
    <t xml:space="preserve">FATOR "SEC" </t>
  </si>
  <si>
    <t>SEC1</t>
  </si>
  <si>
    <t>SEC2</t>
  </si>
  <si>
    <t>SEC3</t>
  </si>
  <si>
    <t>SEC4</t>
  </si>
  <si>
    <t>SEC</t>
  </si>
  <si>
    <t>LATICINIOS</t>
  </si>
  <si>
    <t>ASPECTOS SÓCIOECONOMICOS E CULTURAIS (SCE)</t>
  </si>
  <si>
    <t xml:space="preserve">(1) LISTA OFICIAL: INSTRUÇÃO NORMATIVA Nº6/2008 (MMA)  </t>
  </si>
  <si>
    <t>PORTE E TIPO DE ATIVIDADE (P)</t>
  </si>
  <si>
    <r>
      <t xml:space="preserve"> </t>
    </r>
    <r>
      <rPr>
        <b/>
        <sz val="18"/>
        <color indexed="8"/>
        <rFont val="Calibri"/>
        <family val="2"/>
      </rPr>
      <t>↓</t>
    </r>
    <r>
      <rPr>
        <b/>
        <sz val="14"/>
        <color indexed="8"/>
        <rFont val="Calibri"/>
        <family val="2"/>
      </rPr>
      <t xml:space="preserve">  </t>
    </r>
    <r>
      <rPr>
        <b/>
        <sz val="12"/>
        <color indexed="8"/>
        <rFont val="Calibri"/>
        <family val="2"/>
      </rPr>
      <t xml:space="preserve">   ASSINALE COM UM X  NO TIPO DE EMPREENDIMENTO EM ANÁLISE</t>
    </r>
  </si>
  <si>
    <t>(4) VALORES CUMULATIVOS - ASSINALAR TODAS AS FITOFISIONOMIAS AFETADAS</t>
  </si>
  <si>
    <t xml:space="preserve">               </t>
  </si>
  <si>
    <t>VR (VALOR DE REFERÊNCIA) - R$</t>
  </si>
  <si>
    <t>EXISTE ALGUMA CARACTERÍSTICA PRELIMINAR DO SOLO QUE POSSA ACELERAR OS PROCESSOS DEGRADATIVOS AMBIENTAIS, DEVIDO A INSTALAÇÃO DO EMPREENDIMENTO?</t>
  </si>
  <si>
    <t>IMPACTOS QUE ULTRAPASSEM A ÁREA DE UMA MICROBACIA LIMITADOS A ÁREA DE UMA UNIDADE HIDROGÁFICA DE GERENCIAMENTO</t>
  </si>
  <si>
    <t>IMPACTOS QUE ULTRAPASSEM A ÁREA DE UMA BACIA HIDROGRÁFICA</t>
  </si>
  <si>
    <t>FITOFISIONOMIAS AFETADAS COM A INSTALAÇÃO/ OPERAÇÃO DO EMPREENDIMENTO (4)</t>
  </si>
  <si>
    <t>NÃO AFETARÁ</t>
  </si>
  <si>
    <t>NÃO</t>
  </si>
  <si>
    <t>DESTRUIÇÃO TOTAL</t>
  </si>
  <si>
    <t>ALTERAÇÃO COM PERDA PARCIAL</t>
  </si>
  <si>
    <t>Número de UC's ou Parques cujo empreendimento está em sua Zona de Amortecimento</t>
  </si>
  <si>
    <t>Pontuaçao unitária</t>
  </si>
  <si>
    <r>
      <rPr>
        <b/>
        <sz val="14"/>
        <color indexed="8"/>
        <rFont val="Calibri"/>
        <family val="2"/>
      </rPr>
      <t xml:space="preserve">ZA : Zona de amortercimento </t>
    </r>
    <r>
      <rPr>
        <b/>
        <sz val="11"/>
        <color indexed="8"/>
        <rFont val="Calibri"/>
        <family val="2"/>
      </rPr>
      <t>(Apenas para as UC's ou Parques c/ Plano de Manejo estabelecidos)</t>
    </r>
  </si>
  <si>
    <t>* exceto APA's e RPPN's</t>
  </si>
  <si>
    <r>
      <t xml:space="preserve">Pontuaçao unitária </t>
    </r>
    <r>
      <rPr>
        <b/>
        <sz val="14"/>
        <color indexed="10"/>
        <rFont val="Calibri"/>
        <family val="2"/>
      </rPr>
      <t>(*)</t>
    </r>
  </si>
  <si>
    <t>* SIM: caso o empreendimento esteja localizado em alguma das áreas prioritárias</t>
  </si>
  <si>
    <t>Muito Alta</t>
  </si>
  <si>
    <t>Extremamente Alta</t>
  </si>
  <si>
    <t>Área afetada em hectares</t>
  </si>
  <si>
    <t>PEQUENO</t>
  </si>
  <si>
    <t>O EMPREENDIMENTO CAUSARÁ ALGUM TIPO DE INTERFERÊNCIA FÍSICA, QUÍMICA OU BIOLÓGICA, QUALITATIVA OU QUANTITATIVA,  EM NASCENTES OU ÁREAS BREJOSAS NA ADA, AID?</t>
  </si>
  <si>
    <t>&gt; 15% OU &gt; 2ha</t>
  </si>
  <si>
    <t>FA7 = FA7(A) + FA7(B)</t>
  </si>
  <si>
    <r>
      <t>FATOR</t>
    </r>
    <r>
      <rPr>
        <b/>
        <sz val="14"/>
        <rFont val="Calibri"/>
        <family val="2"/>
      </rPr>
      <t xml:space="preserve"> FA7(A):</t>
    </r>
  </si>
  <si>
    <r>
      <t>FATOR</t>
    </r>
    <r>
      <rPr>
        <b/>
        <sz val="14"/>
        <rFont val="Calibri"/>
        <family val="2"/>
      </rPr>
      <t xml:space="preserve"> FA7(B):</t>
    </r>
    <r>
      <rPr>
        <sz val="11"/>
        <rFont val="Calibri"/>
        <family val="2"/>
      </rPr>
      <t xml:space="preserve">  </t>
    </r>
  </si>
  <si>
    <r>
      <t xml:space="preserve">A IMPLANTAÇÃO DO EMPREENDIMENTO AFETARÁ, NEGATIVAMENTE, A </t>
    </r>
    <r>
      <rPr>
        <sz val="14"/>
        <color indexed="10"/>
        <rFont val="Calibri"/>
        <family val="2"/>
      </rPr>
      <t xml:space="preserve">MOBILIDADE URBANA </t>
    </r>
    <r>
      <rPr>
        <sz val="11"/>
        <rFont val="Calibri"/>
        <family val="2"/>
      </rPr>
      <t>(CONSIDERAR A COMUNIDADE LOCAL AFETADA PELO EMPREENDIMENTO)?</t>
    </r>
  </si>
  <si>
    <r>
      <t xml:space="preserve">A IMPLANTAÇÃO DO EMPREENDIMENTO AFETARÁ, NEGATIVAMENTE, A </t>
    </r>
    <r>
      <rPr>
        <sz val="14"/>
        <color indexed="10"/>
        <rFont val="Calibri"/>
        <family val="2"/>
      </rPr>
      <t>ACESSIBILIDADE</t>
    </r>
    <r>
      <rPr>
        <sz val="11"/>
        <rFont val="Calibri"/>
        <family val="2"/>
      </rPr>
      <t xml:space="preserve"> A EQUIPAMENTOS PÚBLICOS COMO: ESCOLAS, HOSPITAIS, IGREJAS, ... (CONSIDERAR A COMUNIDADE LOCAL AFETADA PELO EMPREENDIMENTO)?</t>
    </r>
  </si>
  <si>
    <t>SIM, COM EXTINÇÃO TOTAL</t>
  </si>
  <si>
    <t>CLASSIFICAÇÃO DO GRAU DE RELEVÂNCIA DA CAVIDADE NATURAL SEGUNDO A INSTRUÇÃO NORMATIVA Nº 02, MMA de 20/08/2009  (SE EXISTIR MAIS DE UM ASSINALAR A CLASSE MAIOR ENTRE AS DISPON.).</t>
  </si>
  <si>
    <r>
      <rPr>
        <b/>
        <sz val="14"/>
        <color indexed="8"/>
        <rFont val="Calibri"/>
        <family val="2"/>
      </rPr>
      <t xml:space="preserve">ZA : Zona de amortercimento </t>
    </r>
    <r>
      <rPr>
        <b/>
        <sz val="11"/>
        <color indexed="8"/>
        <rFont val="Calibri"/>
        <family val="2"/>
      </rPr>
      <t>(Apenas para as UC's ou Parques c/ Plano de Manejo implantados)</t>
    </r>
  </si>
  <si>
    <r>
      <t xml:space="preserve">A IMPLANTAÇÃO DO EMPREENDIMENTO AFETARÁ, NEGATIVAMENTE, O ACESSO A </t>
    </r>
    <r>
      <rPr>
        <sz val="14"/>
        <color indexed="10"/>
        <rFont val="Calibri"/>
        <family val="2"/>
      </rPr>
      <t>MATÉRIAS PRIMAS</t>
    </r>
    <r>
      <rPr>
        <sz val="11"/>
        <rFont val="Calibri"/>
        <family val="2"/>
      </rPr>
      <t xml:space="preserve"> UTILIZADAS EM ATIVIDADES ECONÔMICAS DE SUBSISTÊNCIA (ARTESANATOS COMUNITÁRIOS, PESCA, EXTRATIVISMO,...)?</t>
    </r>
  </si>
  <si>
    <r>
      <t xml:space="preserve">A IMPLANTAÇÃO DO EMPREENDIMENTO AFETARÁ ALGUMA </t>
    </r>
    <r>
      <rPr>
        <sz val="14"/>
        <color indexed="10"/>
        <rFont val="Calibri"/>
        <family val="2"/>
      </rPr>
      <t>CAVIDADE NATURAL?</t>
    </r>
  </si>
  <si>
    <t>NAO HÁ CAV. NATURAIS NO LOCAL DO EMP.</t>
  </si>
  <si>
    <r>
      <t xml:space="preserve">O EMPREENDIMENTO PROMOVERÁ O </t>
    </r>
    <r>
      <rPr>
        <sz val="14"/>
        <color indexed="10"/>
        <rFont val="Calibri"/>
        <family val="2"/>
      </rPr>
      <t>REMANEJAMENTO</t>
    </r>
    <r>
      <rPr>
        <sz val="11"/>
        <rFont val="Calibri"/>
        <family val="2"/>
      </rPr>
      <t xml:space="preserve"> DA POPULAÇÃO LOCAL COM O DEVIDO </t>
    </r>
    <r>
      <rPr>
        <sz val="14"/>
        <color indexed="10"/>
        <rFont val="Calibri"/>
        <family val="2"/>
      </rPr>
      <t>ASSENTAMENTO?</t>
    </r>
  </si>
  <si>
    <r>
      <t xml:space="preserve">O EMPREENDIMENTO PROMOVERÁ O </t>
    </r>
    <r>
      <rPr>
        <sz val="14"/>
        <color indexed="10"/>
        <rFont val="Calibri"/>
        <family val="2"/>
      </rPr>
      <t>REMANEJAMENTO</t>
    </r>
    <r>
      <rPr>
        <sz val="11"/>
        <rFont val="Calibri"/>
        <family val="2"/>
      </rPr>
      <t xml:space="preserve"> DA POPULAÇÃO LOCAL SEM O DEVIDO </t>
    </r>
    <r>
      <rPr>
        <sz val="14"/>
        <color indexed="10"/>
        <rFont val="Calibri"/>
        <family val="2"/>
      </rPr>
      <t>ASSENTAMENTO?</t>
    </r>
  </si>
  <si>
    <t>PRÁTICAS SOCIAIS</t>
  </si>
  <si>
    <t xml:space="preserve">RITUAIS </t>
  </si>
  <si>
    <t>ATOS FESTIVOS</t>
  </si>
  <si>
    <t>OBRA DE ARTE</t>
  </si>
  <si>
    <t>PAINÉIS</t>
  </si>
  <si>
    <t>EDIFÍCIOS E SEUS ENTORNOS</t>
  </si>
  <si>
    <t>PAISAGEM URBANA</t>
  </si>
  <si>
    <t>PAISAGEM NATURAL</t>
  </si>
  <si>
    <t>PAISAGÍSMO</t>
  </si>
  <si>
    <t>VEGETAÇAO REMANESCENTE</t>
  </si>
  <si>
    <t>ÍNDICE</t>
  </si>
  <si>
    <t>TRAÇADO</t>
  </si>
  <si>
    <t>ESCALA</t>
  </si>
  <si>
    <t>PATRIMÔNIOS MATERIAIS E IMATERIAIS</t>
  </si>
  <si>
    <t>O EMPREENDIMENTO AFETARÁ NEGATIVAMENTE A VISIBILIDADE DE BENS TOMBADOS COMO:</t>
  </si>
  <si>
    <t>O EMPREENDIMENTO CAUSARÁ DANOS FÍSICOS A BENS TOMBADOS COMO:</t>
  </si>
  <si>
    <t>O EMPREENDIMENTO AFETARÁ NEGATIVAMENTE O ESPAÇO FÍSICO FUNDAMENTAL PARA PRÁTICAS TOMBADAS DE:</t>
  </si>
  <si>
    <t>O EMPREENDIMENTO AFETARÁ NEGATIVAMENTE O PATRIMÔNIO URBANÍSTICO TOMBADO ALTERANDO:</t>
  </si>
  <si>
    <t>VALOR DE REFERÊNCIA (VR)</t>
  </si>
  <si>
    <t>∑CUSTOS:</t>
  </si>
  <si>
    <t>OBRA CIVIL</t>
  </si>
  <si>
    <t>DIREITOS MINERÁRIOS</t>
  </si>
  <si>
    <t>EQUIPAMENTOS E/OU INSUMOS AGRÍCOLAS</t>
  </si>
  <si>
    <t>CUSTOS COM MATRIZES E MUDAS</t>
  </si>
  <si>
    <t>GLEBA</t>
  </si>
  <si>
    <t>OUTROS CUSTOS PARTICULARES DE CADA EMPREENDIMENTO</t>
  </si>
  <si>
    <t>VR = ∑CUSTOS - ∑TecLimp</t>
  </si>
  <si>
    <t>∑TecLimp:</t>
  </si>
  <si>
    <t>SOLUÇÕES PARA ENERGIA</t>
  </si>
  <si>
    <t>9.</t>
  </si>
  <si>
    <t>ENERGIA SOLAR</t>
  </si>
  <si>
    <t>ENERGIA EÓLICA</t>
  </si>
  <si>
    <t>ENERGIA DE BIOMASSA</t>
  </si>
  <si>
    <t>INSTALAÇAO E/OU OPERAÇAO DE SISTEMAS ALTERNATIVOS PARA GERAÇAO DE ENERGIA</t>
  </si>
  <si>
    <t>CT (R$)</t>
  </si>
  <si>
    <t>* CUSTO TOTAL (R$) EXCLUSIVO PARA A INSTALAÇAO DO SISTEMA</t>
  </si>
  <si>
    <t>DISPOSITIVO OU SISTEMA DE REDUÇAO DE CONSUMO DE ENERGIA ELÉTRICA</t>
  </si>
  <si>
    <t>TIMER EM SISTEMA DE AR-CONDICINADO</t>
  </si>
  <si>
    <t>ÁGUA</t>
  </si>
  <si>
    <t>RESÍDUOS</t>
  </si>
  <si>
    <t>REÚSOS/APROVEITAMENTOS</t>
  </si>
  <si>
    <t>I)</t>
  </si>
  <si>
    <t>II)</t>
  </si>
  <si>
    <t>III)</t>
  </si>
  <si>
    <t>SÓLIDOS</t>
  </si>
  <si>
    <t>LÍQUIDOS</t>
  </si>
  <si>
    <t>** APENAS PARA OS CASO NAO OBRIGATÓRIOS POR LEI</t>
  </si>
  <si>
    <t>IV)</t>
  </si>
  <si>
    <t>EQUIPAMENTOS</t>
  </si>
  <si>
    <t>PROJETOS/PROGRAMAS</t>
  </si>
  <si>
    <t>SISTEMAS/MATERIAIS CONSTRUTIVOS</t>
  </si>
  <si>
    <t>OBS 1:</t>
  </si>
  <si>
    <t>OBS 2:</t>
  </si>
  <si>
    <t>TOTAL</t>
  </si>
  <si>
    <t>VR:</t>
  </si>
  <si>
    <t>INVESTIMENTOS EM OBRAS, EQUIPAMENTOS, … INSTALADOS/MONTADOS COM TECNOLOGIAS SUSTENTÁVEIS/LIMPAS E NAO EXIGIDAS (OBRIGATÓRIAS) PELA LEGISLAÇAO VIGENTE</t>
  </si>
  <si>
    <t>INVESTIMENTOS SOCIAIS NA COMUNIDADE LOCAL (ALÉM DAS EXIGÊNCIAS LEGAIS)</t>
  </si>
  <si>
    <t>(3) REFERÊNCIA: RIBEIRO E WALTER - CERRADO: AMBIENTE E FLORA</t>
  </si>
  <si>
    <t>HAVERÁ ADIÇÃO DE MATERIAL ALÓCTONE (SOLOS E ROCHAS) QUE PROVOCARÁ DANOS AO MEIO AMBIENTE?</t>
  </si>
  <si>
    <t>HAVERÁ INTERFERÊNCIA NO EQUILÍBRIO BIOLÓGICO DA BIOTA DO SOLO?</t>
  </si>
  <si>
    <t>RECURSOS HÍDRICOS</t>
  </si>
  <si>
    <t>HAVERÁ REBAIXAMENTO DO LENÇOL FREÁTICO?</t>
  </si>
  <si>
    <t>B. REGENERAÇÃO INICIAL</t>
  </si>
  <si>
    <t>C. REGENERAÇÃO AVANÇADA / PRIMÁRIA</t>
  </si>
  <si>
    <t>NA ADA E/OU AID, HAVERÁ FACILITAÇÃO DA DISPERSÃO DE ESPÉCIES ALÓCTONES INVASORAS EM AMBIENTES NATURAIS PRESERVADOS?</t>
  </si>
  <si>
    <t>PONTUAÇÃO</t>
  </si>
  <si>
    <t>JUSTIFICATIVA DA MARCAÇÃO</t>
  </si>
  <si>
    <t>(2) CASO OCORRA  MAIS DE UM ESTÁGIO SUCESSIONAL DEVERÁ SER CONSIDERADO O DE MAIOR PONTUAÇÃO</t>
  </si>
  <si>
    <t>O EMPREENDIMENTO, DE ALGUMA FORMA, AFETARÁ A DINÂMICA DE COMUNIDADES E/OU POPULAÇÕES DA FAUNA NATIVA OU SILVESTRE?</t>
  </si>
  <si>
    <t>O EMPREENDIMENTO PROMOVERÁ A DISSEMINAÇÃO DE VETORES BIOLÓGICOS?</t>
  </si>
  <si>
    <t>NA ADA E/OU AID, HAVERÁ FACILITAÇÃO DA DISPERSÃO E/OU INTRODUÇÃO DE ESPÉCIES ALÓCTONES INVASORAS EM AMBIENTES NATURAIS PRESERVADOS?</t>
  </si>
  <si>
    <t>A IMPLANTACÃO DO EMPREENDIMENTO AFETARÁ A MACRO E/OU  MICRODRENAGEM  DO SOLO?</t>
  </si>
  <si>
    <t>A IMPLANTAÇÃO DO EMPREENDIMENTO, TORNARÁ O SOLO MAIS SUSCEPTÍVEL A EROSÕES  NA ADA OU AID?</t>
  </si>
  <si>
    <t>HAVERÁ DEPOSIÇÃO NO SOLO, DE ALGUM MATERIAL POTENCIALMENTE POLUIDOR, NA FASES DE INSTALAÇÃO OU OPERAÇÃO?</t>
  </si>
  <si>
    <t>HAVERÁ REMOÇÃO DE SOLO OU SUBSOLO?</t>
  </si>
  <si>
    <t>EXSITE ALGUMA CARACTERÍSTICA PRELIMINAR DOS RECURSOS HÍDRICOS QUE POSSA ACELERAR OS PROCESSOS DEGRADATIVOS AMBIENTAIS, DEVIDO A INSTALAÇÃO DO EMPREENDIMENTO?</t>
  </si>
  <si>
    <t>HAVERÁ ALTERAÇÃO NA VAZÃO OU NO VOLUME DE ÁGUA DOS CORPOS D'AGUA, POR CAPTAÇÃO, DESVIO OU LANÇAMENTOS?</t>
  </si>
  <si>
    <t xml:space="preserve">HAVERÁ ALTERACÃO DO CURSO ORIGINAL DOS CORPOS D'AGUA? </t>
  </si>
  <si>
    <t>A INSTALAÇÃO/OPERAÇÃO DO EMPRENDIMENTO, PROVOCARÁ REDUÇÃO DA QUALIDADE DA ÁGUA SUPERFICIAL E/OU SUBTERRÂNEA NA ADA, AID OU AII?</t>
  </si>
  <si>
    <t>O EMPREENDIMENTO PROVOCARÁ ALTERAÇÃO NO LEITO E MARGENS DE CURSOS D'ÁGUA NA ADA, AID OU AII?</t>
  </si>
  <si>
    <t>ACARRETARÁ NO ENQUADRAMENTO DO CORPO D'ÁGUA EM CLASSES INFERIORES?</t>
  </si>
  <si>
    <t>NASCENTES E ÁREAS BREJOSAS</t>
  </si>
  <si>
    <t>FATORES ATMOSFÉRICOS E CLIMÁTICOS</t>
  </si>
  <si>
    <t>FRAGMENTAÇÃO DE HABITATS  E CONECTIVIDADE</t>
  </si>
  <si>
    <t xml:space="preserve">% DE REDUÇÃO DA AREA (RA) = (REDUÇÃO DA ÁREA / ÁREA TOTAL) X 100 </t>
  </si>
  <si>
    <t>NÃO SE APLICA</t>
  </si>
  <si>
    <t>REDUÇÃO DA CONECTIVIDADE: CARACTERÍSTICAS DA ÁREA APÓS A FRAGMENTAÇÃO</t>
  </si>
  <si>
    <t>BLOCO REMANESCENTE ÚNICO E FLUXO CONTÍNUO</t>
  </si>
  <si>
    <t>GRANDES BLOCOS E CONEXÃO PARCIAL ENTRE FRAGMENTOS</t>
  </si>
  <si>
    <t>VÁRIOS BLOCOS E FRAGMENTOS MENORES ISOLADOS; E CONEXÃO COMPROMETIDA</t>
  </si>
  <si>
    <t>O EMPREENDIMENTO AFETARÁ/MODIFICARÁ DE ALGUMA FORMA A PAISAGEM LOCAL? (CONSIDERAR O ESTADO DA PAISAGEM ANTES DA INSTALAÇÃO)</t>
  </si>
  <si>
    <t>CASO O EMPREENDIMENTO ALTERE A PAISAGEM LOCAL, ASSINALE COM UM "X", NA SITUAÇAO DA PAISAGEM ANTES DA INSTALAÇÃO DO EMPREENDIMENTO</t>
  </si>
  <si>
    <t>SIM/NÃO</t>
  </si>
  <si>
    <t>* CONFORME MAPA HIDROGÁFICO SEMARH 2006 OU MAPA OFICIAL COM EDIÇÃO POSTERIOR</t>
  </si>
  <si>
    <t>D. CERRADÃO</t>
  </si>
  <si>
    <t>SIM, COM LIMITAÇÃO (REDUÇÃO PARCIAL)</t>
  </si>
  <si>
    <t>ACESSO A MATÉRIAS PRIMAS</t>
  </si>
  <si>
    <t>S5</t>
  </si>
  <si>
    <t>SEC5</t>
  </si>
  <si>
    <t>REMANEJAMENTOS</t>
  </si>
  <si>
    <t xml:space="preserve">Pontuaçao unitária </t>
  </si>
  <si>
    <t>Número de UC's e/ou Parques, cujo empreendimento está em seu interior</t>
  </si>
  <si>
    <t>Número de UC's e/ou Parques cujo empreendimento está em seu interior</t>
  </si>
  <si>
    <t>LOCALIZAÇÃO (L)</t>
  </si>
  <si>
    <t>NOTA: PARA FINS DO CÁLCULO DESSE FATOR, CONSIDERAR APENAS A LOCALIZAÇÃO DO EMPREENDIMENTO (NÃO CONSIDERAR MAGNITUDE, ABRAGÊNCIA DOS IMPACTOS)</t>
  </si>
  <si>
    <r>
      <t xml:space="preserve">PROXIMIDADE OU INTERIOR DE UC's DO </t>
    </r>
    <r>
      <rPr>
        <b/>
        <u val="single"/>
        <sz val="14"/>
        <color indexed="10"/>
        <rFont val="Calibri"/>
        <family val="2"/>
      </rPr>
      <t>GRUPO DE PROTEÇÃO INTEGRAL E/OU SEGUINTES PARQUES DISTRITAIS</t>
    </r>
    <r>
      <rPr>
        <b/>
        <sz val="11"/>
        <rFont val="Calibri"/>
        <family val="2"/>
      </rPr>
      <t>: CÓRREGO DA ONÇA, PEQUIZEIROS, RECANTO DAS EMAS, RIACHO FUNDO,</t>
    </r>
  </si>
  <si>
    <t>RIO DESCOBERTO, RECREATIVO DO GAMA, PONTE ALTA DO GAMA E RETIRINHO (PARA FINS DESSA LOCALIZAÇAO CONSIDERAR A ÁREA DIRETAMENTE AFETADA - ADA - PELO EMPREENDIMENTO)</t>
  </si>
  <si>
    <r>
      <rPr>
        <b/>
        <sz val="14"/>
        <color indexed="8"/>
        <rFont val="Calibri"/>
        <family val="2"/>
      </rPr>
      <t>AE: Área de Entorno</t>
    </r>
    <r>
      <rPr>
        <b/>
        <sz val="11"/>
        <color indexed="8"/>
        <rFont val="Calibri"/>
        <family val="2"/>
      </rPr>
      <t xml:space="preserve"> - raio de 10Km - (1)Para as UC's ou Parques que nao tenham Plano de Manejo - (2) Nos caso em que o empreendimento nao está na ZA daquelas que possuem Plano de Manejo, mas está em um raio de 10 km.</t>
    </r>
  </si>
  <si>
    <t>Número de UC's e/ou Parques cujo empreendimento está em sua Zona de Amortecimento</t>
  </si>
  <si>
    <r>
      <t xml:space="preserve">PROXIMIDADE OU INTERIOR DE UC's DO </t>
    </r>
    <r>
      <rPr>
        <b/>
        <u val="single"/>
        <sz val="14"/>
        <color indexed="10"/>
        <rFont val="Calibri"/>
        <family val="2"/>
      </rPr>
      <t>GRUPO DE USO SUSTENTÁVEL E/OU SEGUINTES PARQUES ECOLÓGICOS</t>
    </r>
    <r>
      <rPr>
        <b/>
        <sz val="14"/>
        <color indexed="10"/>
        <rFont val="Calibri"/>
        <family val="2"/>
      </rPr>
      <t xml:space="preserve">: </t>
    </r>
    <r>
      <rPr>
        <b/>
        <sz val="11"/>
        <rFont val="Calibri"/>
        <family val="2"/>
      </rPr>
      <t>COLÉGIO AGRÍCOLA DE BRASÍLIA, BOCA DA MATA, COPAÍBAS, SUCUPIRA, ASA SUL</t>
    </r>
  </si>
  <si>
    <t xml:space="preserve">JEQUITIBÁS, ÁGUAS CLARAS, BERNARDO SAYÃO, CACHOEIRINHA, GARÇAS, ECOLÓGICO DO DER, DOM BOSCO, CACHOEIRA DO PIPIRIPAU, CANDAGOLÂNDIA, LAGOA JOAQUIM DE MEDEIROS, ESTÂNCIA, VILA VARJÃO, EZECHIAS HERINGER, GARÇA BRANCA, LAURO MULLER, SABURO ONOYAMA, TAQUARI, TORORÓ, VALE DO AMANHECER, VEREDINHA, GATUMÉ, LAGO DO CORTADO, OLHOS D'ÁGUA, CANELA DE EMA, SUCUPIRA, SÃO SEBASTIÃO, TRÊS MENINAS, CENTRO DE LAZER E CULTURA VIVA SOBRADINHO E VIVENCIAL  SOBRADINHO </t>
  </si>
  <si>
    <r>
      <rPr>
        <b/>
        <sz val="14"/>
        <color indexed="8"/>
        <rFont val="Calibri"/>
        <family val="2"/>
      </rPr>
      <t>AC: Área de Entorno</t>
    </r>
    <r>
      <rPr>
        <b/>
        <sz val="11"/>
        <color indexed="8"/>
        <rFont val="Calibri"/>
        <family val="2"/>
      </rPr>
      <t xml:space="preserve"> - raio de 10Km - (1)Para as UC's ou Parques que nao tenham Plano de Manejo - (2) Nos caso em que o empreendimento nao está na ZA daquelas que possuem Plano de Manejo, mas está em um raio de 10 km.</t>
    </r>
  </si>
  <si>
    <t>Número de UC's ou Parques cujo empreendimento está em sua Área de Entorno</t>
  </si>
  <si>
    <r>
      <rPr>
        <b/>
        <u val="single"/>
        <sz val="14"/>
        <color indexed="10"/>
        <rFont val="Calibri"/>
        <family val="2"/>
      </rPr>
      <t>OUTRAS ÁREAS PROTEGIDAS</t>
    </r>
    <r>
      <rPr>
        <b/>
        <sz val="11"/>
        <color indexed="8"/>
        <rFont val="Calibri"/>
        <family val="2"/>
      </rPr>
      <t>: ÁREAS DE PRESERVAÇÃO PERMANETE (APP) E ÁREAS DE PROTEÇÃO DE MANANCIAL (APM)</t>
    </r>
  </si>
  <si>
    <t>Pontuação por hectare afetado</t>
  </si>
  <si>
    <t>Pontuação p/ trecho (unidade) afetada</t>
  </si>
  <si>
    <r>
      <rPr>
        <b/>
        <u val="single"/>
        <sz val="14"/>
        <color indexed="10"/>
        <rFont val="Calibri"/>
        <family val="2"/>
      </rPr>
      <t>ÁREAS PRIORITÁRIAS PARA CONSERVAÇÃO  MMA</t>
    </r>
    <r>
      <rPr>
        <b/>
        <sz val="14"/>
        <rFont val="Calibri"/>
        <family val="2"/>
      </rPr>
      <t xml:space="preserve"> - PORTARIA N°09 DE 23/01/07 MMA</t>
    </r>
  </si>
  <si>
    <t>(PARA FINS DESSA LOCALIZAÇÃO CONSIDERAR A ÁREA DIRETAMENTE AFETADA - ADA - PELO EMPREENDIMENTO)</t>
  </si>
  <si>
    <t>Pontuação</t>
  </si>
  <si>
    <t>**NÃO: caso o empreendimento nao esteja localizado em alguma das áreas prioritárias</t>
  </si>
  <si>
    <t>sim/não</t>
  </si>
  <si>
    <t>* DECRETO 17.805/96 E SUAS POSTERIORES ATUALIZAÇÕES</t>
  </si>
  <si>
    <t>NA INSTALAÇÃO E/OU OPERAÇÃO DO EMPREENDIMENTO HAVERÁ EMISSÃO E DISPERSÃO DE ODORES QUE CAUSARÃO INCÔMODOS A POPULAÇÃO?</t>
  </si>
  <si>
    <t>NA INSTALAÇÃO E/OU OPERAÇÃO DO EMPREENDIMENTO HAVERÁ EMISSÃO DE RUÍDOS QUE INCOMODARÃO A POPULAÇÃO E A FAUNA?</t>
  </si>
  <si>
    <t>NA INSTALAÇÃO E/OU OPERAÇÃO DO EMPREENDIMENTO HAVERÁ EMISSÃO DE VAPORES E/OU GASES TÓXICOS ?</t>
  </si>
  <si>
    <t>NA INSTALAÇÃO E/OU OPERAÇÃO DO EMPREENDIMENTO HAVERÁ EMISSÃO DE MATERIAL PARTICULADO?</t>
  </si>
  <si>
    <t>CLASSIFICAÇÃO DA CAVIDADE NATURAL</t>
  </si>
  <si>
    <t>ALTERAÇÃO C/ PERDA PARCIAL</t>
  </si>
  <si>
    <t>NÍVEL DE IMPACTO (CASO OCORRA MAIS DE UMA CAVIDADE AFETADA, ASSINALAR A SITUAÇÃO MAIS CRÍTICA QUE ACONTECERÁ)</t>
  </si>
  <si>
    <t>TRADIÇÕES</t>
  </si>
  <si>
    <t>EXPRESSÕES ARTÍSTICAS</t>
  </si>
  <si>
    <t>LISTAR AS UC'S OU PARQUES NESTAS CONDIÇÕES</t>
  </si>
  <si>
    <t>CITAR OS PARQUES OU UC'S NESTAS CONDIÇÕES</t>
  </si>
  <si>
    <t>VALOR DA COMPENSAÇÃO AMBIENTAL (R$)</t>
  </si>
  <si>
    <t>COMPOSIÇÃO DO GI</t>
  </si>
  <si>
    <t>CA (COMPENSAÇÃO AMBIENTAL) - R$</t>
  </si>
  <si>
    <t>LOCALIZAÇÃO                                  (L)</t>
  </si>
  <si>
    <t>CUSTOS TOTAL COM A IMPLANTAÇÃO DO EMPREENDIMENTO, INCLUINDO DESPEZAS COM:</t>
  </si>
  <si>
    <t>PROJETOS/APROVAÇOES/IMPLANTAÇÕES/RESTRIÇÕES AMBIENTAIS EXIGIDOS PELA LEGISLAÇÃO</t>
  </si>
  <si>
    <t>CUSTOS COM PREPARAÇÃO DO SOLO (P/ FINS DE ATIVIDADES AGROSILVOPASTORIS)</t>
  </si>
  <si>
    <t>CUSTOS COM DESAPROPRIAÇÕES E/OU ARRENDAMENTOS</t>
  </si>
  <si>
    <t>TIMER EM ILUMINAÇÃO ARTIFICIAL</t>
  </si>
  <si>
    <t>DIMERIZAÇÃO AUTOMÁTICA CONFORME INTENSIDADE DE LUZ NATURAL</t>
  </si>
  <si>
    <t>INSTALAÇÃO DE SISTEMA PARA REUSO DIRETO DE ÁGUAS CINZAS</t>
  </si>
  <si>
    <t>INSTALAÇÃO DE SISTEMA PARA APROVEITAMENTO DE ÁGUAS PLUVIAIS</t>
  </si>
  <si>
    <t>INSTALAÇÃO DE SISTEMAS RACIONAIS QUE REDUZAM O CONSUMO DE ÁGUA</t>
  </si>
  <si>
    <r>
      <t xml:space="preserve">INSTALAÇÃO DE SISTEMA LOCAL PARA TRATAMENTO (C/ QUALIDADE SUPERIOR AO MÍNIMO EXIGIDO) </t>
    </r>
    <r>
      <rPr>
        <b/>
        <u val="single"/>
        <sz val="11"/>
        <color indexed="8"/>
        <rFont val="Calibri"/>
        <family val="2"/>
      </rPr>
      <t>E</t>
    </r>
    <r>
      <rPr>
        <b/>
        <sz val="11"/>
        <color indexed="8"/>
        <rFont val="Calibri"/>
        <family val="2"/>
      </rPr>
      <t xml:space="preserve"> REÚSO DE EFLUENTE. **</t>
    </r>
  </si>
  <si>
    <r>
      <t xml:space="preserve">INSTALAÇÃO DE SISTEMA DE </t>
    </r>
    <r>
      <rPr>
        <b/>
        <u val="single"/>
        <sz val="11"/>
        <color indexed="8"/>
        <rFont val="Calibri"/>
        <family val="2"/>
      </rPr>
      <t>RECICLAGEM</t>
    </r>
    <r>
      <rPr>
        <b/>
        <sz val="11"/>
        <color indexed="8"/>
        <rFont val="Calibri"/>
        <family val="2"/>
      </rPr>
      <t xml:space="preserve"> DE INSUMOS DO PRÓPRIO CICLO DA ATIVIDADE.</t>
    </r>
  </si>
  <si>
    <r>
      <t xml:space="preserve">INSTALAÇÃO DE SISTEMA DE </t>
    </r>
    <r>
      <rPr>
        <b/>
        <u val="single"/>
        <sz val="11"/>
        <color indexed="8"/>
        <rFont val="Calibri"/>
        <family val="2"/>
      </rPr>
      <t>REUTILIZAÇAO</t>
    </r>
    <r>
      <rPr>
        <b/>
        <sz val="11"/>
        <color indexed="8"/>
        <rFont val="Calibri"/>
        <family val="2"/>
      </rPr>
      <t xml:space="preserve"> DE INSUMOS NO PRÓPRIO CICLO DA ATIVIDADE.</t>
    </r>
  </si>
  <si>
    <t>INSTALAÇÃO DE SISTEMA DE RECICLAGEM E REUTILIZAÇAO DE INSUMOS NO PRÓPRIO CICLO DA ATIVIDADE.</t>
  </si>
  <si>
    <t>O INTERESSADO PODERÁ APRESENTAR AO ÓRGAO AMBIENTAL OS INVESTIMENTOS (R$), NO EMPREENDIMENTO, EM  SOLUÇÕES SUSTENTÁVEIS, ALÉM DOS CITADOS NOS ITENS I, II e III.</t>
  </si>
  <si>
    <t>ESSAS SOLUÇÕES DEVERAO SER APRECIADAS E APROVADAS PELO ÓRGAO AMBIENTAL, APÓS COMPROVADA A EFICÁCIA DA PROPOSTA DO PONTO DE VISTA DA SUSTENTABILIDADE E DA MINIMIZAÇÃO DOS IMPACTOS AMBIENTAIS NEGATIVOS.</t>
  </si>
  <si>
    <t>ADEQUAÇÃO DO EDIFÍCIO A ACESSIBILIDADE UNIVERSAL (ALÉM DAS EXIGÊNCIAS LEGAIS)</t>
  </si>
  <si>
    <t>OUTROS: Sistema de automação para controle do sistema de ar condicionado e iluminação e utilização de relés fotoelétricos. Substitui os itens acimas.</t>
  </si>
  <si>
    <t>Lava Rodas</t>
  </si>
  <si>
    <t>Lava Bicas</t>
  </si>
  <si>
    <t>Filtro de água de betoneira</t>
  </si>
  <si>
    <t>Curvas de nível - leirões</t>
  </si>
  <si>
    <t>Canaletas</t>
  </si>
  <si>
    <t>Revestimento com brita</t>
  </si>
  <si>
    <t>Revestimento de taludes</t>
  </si>
  <si>
    <t xml:space="preserve">OUTROS: Prevenção e Controle de Poluição </t>
  </si>
  <si>
    <t>Caixa de Contenção</t>
  </si>
  <si>
    <t>x</t>
  </si>
  <si>
    <t>Parque Nacional de Brasília</t>
  </si>
  <si>
    <t>Parque Sarah Kubistchek</t>
  </si>
  <si>
    <t>Parque Urbano Bosque do Sudoeste</t>
  </si>
  <si>
    <t>Parque das Sucupiras</t>
  </si>
  <si>
    <t>Parque Burle Marx</t>
  </si>
  <si>
    <t>ARIE do Bosque</t>
  </si>
  <si>
    <t>Parque Olhos d'água</t>
  </si>
  <si>
    <t>Parque Uso Múltiplo Vila Planalto</t>
  </si>
  <si>
    <t>Parque Ecológico Península Sul</t>
  </si>
  <si>
    <t xml:space="preserve">Verificou-se na relação constate no EIA (fls. 131 - 141) 03 espécies em que há a provável ocorrência na AID. </t>
  </si>
  <si>
    <t>Haverá  impermeabilização de uma área significativa.</t>
  </si>
  <si>
    <t>Verificar.</t>
  </si>
  <si>
    <t>Verificar, qto ao projeto de drenagem</t>
  </si>
  <si>
    <t>Verificar. Outorga da ADASA</t>
  </si>
  <si>
    <t>Verificar</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</si>
</sst>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 &quot;* #,##0.00_);_(&quot;R$ &quot;* \(#,##0.00\);_(&quot;R$ &quot;* &quot;-&quot;??_);_(@_)"/>
    <numFmt numFmtId="165" formatCode="0.0"/>
    <numFmt numFmtId="166" formatCode="0.000"/>
    <numFmt numFmtId="167" formatCode="&quot;R$&quot;\ #,##0.00"/>
    <numFmt numFmtId="168" formatCode="&quot;R$&quot;\ #,##0.000"/>
  </numFmts>
  <fonts count="65">
    <font>
      <sz val="11"/>
      <color theme="1"/>
      <name val="Calibri"/>
      <family val="2"/>
    </font>
    <font>
      <sz val="11"/>
      <color indexed="8"/>
      <name val="Calibri"/>
      <family val="2"/>
    </font>
    <font>
      <b/>
      <sz val="11"/>
      <color indexed="8"/>
      <name val="Calibri"/>
      <family val="2"/>
    </font>
    <font>
      <b/>
      <sz val="11"/>
      <color indexed="10"/>
      <name val="Calibri"/>
      <family val="2"/>
    </font>
    <font>
      <b/>
      <sz val="11"/>
      <name val="Calibri"/>
      <family val="2"/>
    </font>
    <font>
      <b/>
      <sz val="14"/>
      <name val="Calibri"/>
      <family val="2"/>
    </font>
    <font>
      <sz val="18"/>
      <color indexed="10"/>
      <name val="Calibri"/>
      <family val="2"/>
    </font>
    <font>
      <b/>
      <sz val="14"/>
      <color indexed="8"/>
      <name val="Calibri"/>
      <family val="2"/>
    </font>
    <font>
      <b/>
      <sz val="11"/>
      <color indexed="9"/>
      <name val="Calibri"/>
      <family val="2"/>
    </font>
    <font>
      <b/>
      <sz val="10"/>
      <color indexed="8"/>
      <name val="Calibri"/>
      <family val="2"/>
    </font>
    <font>
      <sz val="11"/>
      <name val="Calibri"/>
      <family val="2"/>
    </font>
    <font>
      <b/>
      <sz val="12"/>
      <color indexed="8"/>
      <name val="Calibri"/>
      <family val="2"/>
    </font>
    <font>
      <sz val="14"/>
      <color indexed="8"/>
      <name val="Calibri"/>
      <family val="2"/>
    </font>
    <font>
      <sz val="14"/>
      <name val="Calibri"/>
      <family val="2"/>
    </font>
    <font>
      <b/>
      <sz val="14"/>
      <color indexed="10"/>
      <name val="Calibri"/>
      <family val="2"/>
    </font>
    <font>
      <b/>
      <sz val="14"/>
      <color indexed="9"/>
      <name val="Calibri"/>
      <family val="2"/>
    </font>
    <font>
      <b/>
      <sz val="14"/>
      <color indexed="13"/>
      <name val="Calibri"/>
      <family val="2"/>
    </font>
    <font>
      <sz val="12"/>
      <color indexed="8"/>
      <name val="Calibri"/>
      <family val="2"/>
    </font>
    <font>
      <sz val="9"/>
      <color indexed="8"/>
      <name val="Calibri"/>
      <family val="2"/>
    </font>
    <font>
      <b/>
      <sz val="18"/>
      <color indexed="13"/>
      <name val="Calibri"/>
      <family val="2"/>
    </font>
    <font>
      <b/>
      <sz val="12"/>
      <name val="Calibri"/>
      <family val="2"/>
    </font>
    <font>
      <b/>
      <sz val="13"/>
      <color indexed="56"/>
      <name val="Calibri"/>
      <family val="2"/>
    </font>
    <font>
      <b/>
      <sz val="18"/>
      <color indexed="8"/>
      <name val="Calibri"/>
      <family val="2"/>
    </font>
    <font>
      <sz val="8"/>
      <name val="Calibri"/>
      <family val="2"/>
    </font>
    <font>
      <b/>
      <sz val="12"/>
      <color indexed="9"/>
      <name val="Calibri"/>
      <family val="2"/>
    </font>
    <font>
      <b/>
      <sz val="12"/>
      <color indexed="10"/>
      <name val="Calibri"/>
      <family val="2"/>
    </font>
    <font>
      <b/>
      <u val="single"/>
      <sz val="14"/>
      <color indexed="10"/>
      <name val="Calibri"/>
      <family val="2"/>
    </font>
    <font>
      <sz val="14"/>
      <color indexed="10"/>
      <name val="Calibri"/>
      <family val="2"/>
    </font>
    <font>
      <b/>
      <u val="single"/>
      <sz val="11"/>
      <color indexed="8"/>
      <name val="Calibri"/>
      <family val="2"/>
    </font>
    <font>
      <sz val="11"/>
      <color indexed="10"/>
      <name val="Calibri"/>
      <family val="2"/>
    </font>
    <font>
      <b/>
      <sz val="11"/>
      <color indexed="56"/>
      <name val="Calibri"/>
      <family val="2"/>
    </font>
    <font>
      <b/>
      <sz val="12"/>
      <color indexed="10"/>
      <name val="Trebuchet MS"/>
      <family val="2"/>
    </font>
    <font>
      <b/>
      <sz val="18"/>
      <color indexed="56"/>
      <name val="Cambria"/>
      <family val="2"/>
    </font>
    <font>
      <b/>
      <sz val="15"/>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3" tint="-0.4999699890613556"/>
      <name val="Calibri"/>
      <family val="2"/>
    </font>
    <font>
      <b/>
      <sz val="11"/>
      <color rgb="FFFF0000"/>
      <name val="Calibri"/>
      <family val="2"/>
    </font>
    <font>
      <b/>
      <sz val="12"/>
      <color rgb="FFFF0000"/>
      <name val="Calibri"/>
      <family val="2"/>
    </font>
    <font>
      <b/>
      <sz val="14"/>
      <color rgb="FFFF0000"/>
      <name val="Calibri"/>
      <family val="2"/>
    </font>
    <font>
      <b/>
      <sz val="12"/>
      <color rgb="FFFF0000"/>
      <name val="Trebuchet MS"/>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13"/>
        <bgColor indexed="64"/>
      </patternFill>
    </fill>
    <fill>
      <patternFill patternType="solid">
        <fgColor indexed="51"/>
        <bgColor indexed="64"/>
      </patternFill>
    </fill>
    <fill>
      <patternFill patternType="solid">
        <fgColor indexed="53"/>
        <bgColor indexed="64"/>
      </patternFill>
    </fill>
    <fill>
      <patternFill patternType="solid">
        <fgColor indexed="8"/>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1"/>
        <bgColor indexed="64"/>
      </patternFill>
    </fill>
    <fill>
      <patternFill patternType="solid">
        <fgColor indexed="11"/>
        <bgColor indexed="64"/>
      </patternFill>
    </fill>
    <fill>
      <patternFill patternType="solid">
        <fgColor indexed="52"/>
        <bgColor indexed="64"/>
      </patternFill>
    </fill>
    <fill>
      <patternFill patternType="solid">
        <fgColor indexed="49"/>
        <bgColor indexed="64"/>
      </patternFill>
    </fill>
    <fill>
      <patternFill patternType="solid">
        <fgColor theme="0" tint="-0.04997999966144562"/>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medium"/>
      <right style="thin"/>
      <top/>
      <bottom style="medium"/>
    </border>
    <border>
      <left style="thin"/>
      <right style="thin"/>
      <top style="thin"/>
      <bottom style="thin"/>
    </border>
    <border>
      <left style="thin"/>
      <right style="medium"/>
      <top style="medium"/>
      <bottom style="medium"/>
    </border>
    <border>
      <left style="medium"/>
      <right style="medium"/>
      <top style="thin"/>
      <bottom style="medium"/>
    </border>
    <border>
      <left/>
      <right/>
      <top style="thin"/>
      <bottom style="medium"/>
    </border>
    <border>
      <left style="thin"/>
      <right/>
      <top style="thin"/>
      <bottom style="thin"/>
    </border>
    <border>
      <left style="medium"/>
      <right/>
      <top style="thin"/>
      <bottom style="medium"/>
    </border>
    <border>
      <left style="medium"/>
      <right style="medium"/>
      <top style="medium"/>
      <bottom style="thin"/>
    </border>
    <border>
      <left/>
      <right/>
      <top style="medium"/>
      <bottom style="thin"/>
    </border>
    <border>
      <left style="medium"/>
      <right/>
      <top style="medium"/>
      <bottom style="thin"/>
    </border>
    <border>
      <left style="medium"/>
      <right style="medium"/>
      <top style="medium"/>
      <bottom style="medium"/>
    </border>
    <border>
      <left style="medium"/>
      <right style="medium"/>
      <top/>
      <bottom style="medium"/>
    </border>
    <border>
      <left style="thin"/>
      <right style="medium"/>
      <top/>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bottom/>
    </border>
    <border>
      <left style="thin"/>
      <right style="medium"/>
      <top/>
      <bottom/>
    </border>
    <border>
      <left style="thin"/>
      <right/>
      <top/>
      <bottom/>
    </border>
    <border>
      <left style="medium"/>
      <right style="thin"/>
      <top style="thin"/>
      <bottom/>
    </border>
    <border>
      <left style="medium"/>
      <right style="thin"/>
      <top style="thin"/>
      <bottom style="medium"/>
    </border>
    <border>
      <left style="thin"/>
      <right style="medium"/>
      <top style="thin"/>
      <bottom style="medium"/>
    </border>
    <border>
      <left style="medium"/>
      <right style="thin"/>
      <top/>
      <bottom style="thin"/>
    </border>
    <border>
      <left style="thin"/>
      <right style="thin"/>
      <top style="medium"/>
      <bottom style="thin"/>
    </border>
    <border>
      <left style="thin"/>
      <right style="medium"/>
      <top style="medium"/>
      <bottom style="thin"/>
    </border>
    <border>
      <left style="thin"/>
      <right style="thin"/>
      <top style="thin"/>
      <bottom/>
    </border>
    <border>
      <left style="thin"/>
      <right style="medium"/>
      <top style="thin"/>
      <bottom/>
    </border>
    <border>
      <left style="medium"/>
      <right/>
      <top style="thin"/>
      <bottom style="thin"/>
    </border>
    <border>
      <left style="thin"/>
      <right style="medium"/>
      <top style="thin"/>
      <bottom style="thin"/>
    </border>
    <border>
      <left style="thin"/>
      <right style="medium"/>
      <top/>
      <bottom style="thin"/>
    </border>
    <border>
      <left style="thin"/>
      <right/>
      <top style="medium"/>
      <bottom style="thin"/>
    </border>
    <border>
      <left style="thin"/>
      <right/>
      <top style="thin"/>
      <bottom style="medium"/>
    </border>
    <border>
      <left/>
      <right style="medium"/>
      <top style="medium"/>
      <bottom style="medium"/>
    </border>
    <border>
      <left/>
      <right style="medium"/>
      <top/>
      <bottom style="medium"/>
    </border>
    <border>
      <left style="medium"/>
      <right style="medium"/>
      <top style="medium"/>
      <bottom/>
    </border>
    <border>
      <left/>
      <right style="thin"/>
      <top/>
      <bottom style="medium"/>
    </border>
    <border>
      <left style="medium"/>
      <right style="medium"/>
      <top style="thin"/>
      <bottom style="thin"/>
    </border>
    <border>
      <left/>
      <right style="thin"/>
      <top/>
      <bottom style="thin"/>
    </border>
    <border>
      <left/>
      <right style="thin"/>
      <top style="thin"/>
      <bottom style="thin"/>
    </border>
    <border>
      <left/>
      <right style="thin"/>
      <top style="thin"/>
      <bottom style="medium"/>
    </border>
    <border>
      <left style="medium"/>
      <right style="medium"/>
      <top/>
      <bottom style="thin"/>
    </border>
    <border>
      <left style="medium"/>
      <right style="medium"/>
      <top style="thin"/>
      <bottom/>
    </border>
    <border>
      <left style="medium"/>
      <right style="medium"/>
      <top/>
      <bottom/>
    </border>
    <border>
      <left style="thin"/>
      <right style="thin"/>
      <top/>
      <bottom style="medium"/>
    </border>
    <border>
      <left style="medium"/>
      <right/>
      <top/>
      <bottom style="thin"/>
    </border>
    <border>
      <left/>
      <right style="thin"/>
      <top style="medium"/>
      <bottom style="medium"/>
    </border>
    <border>
      <left/>
      <right style="thin"/>
      <top/>
      <bottom/>
    </border>
    <border>
      <left/>
      <right/>
      <top/>
      <bottom style="medium"/>
    </border>
    <border>
      <left/>
      <right style="medium"/>
      <top/>
      <bottom/>
    </border>
    <border>
      <left style="medium"/>
      <right/>
      <top style="medium"/>
      <bottom/>
    </border>
    <border>
      <left style="medium"/>
      <right style="thin"/>
      <top style="medium"/>
      <bottom/>
    </border>
    <border>
      <left style="thin"/>
      <right style="thin"/>
      <top style="medium"/>
      <bottom/>
    </border>
    <border>
      <left style="thin"/>
      <right style="medium"/>
      <top style="medium"/>
      <bottom/>
    </border>
    <border>
      <left style="medium"/>
      <right/>
      <top style="medium"/>
      <bottom style="medium"/>
    </border>
    <border>
      <left style="medium"/>
      <right/>
      <top/>
      <bottom/>
    </border>
    <border>
      <left style="thin"/>
      <right style="thin"/>
      <top style="thin"/>
      <bottom style="medium"/>
    </border>
    <border>
      <left/>
      <right/>
      <top style="thin"/>
      <bottom/>
    </border>
    <border>
      <left/>
      <right style="thin"/>
      <top style="medium"/>
      <bottom style="thin"/>
    </border>
    <border>
      <left style="thin"/>
      <right/>
      <top style="medium"/>
      <bottom style="medium"/>
    </border>
    <border>
      <left style="thin"/>
      <right/>
      <top/>
      <bottom style="medium"/>
    </border>
    <border>
      <left style="thin"/>
      <right/>
      <top/>
      <bottom style="thin"/>
    </border>
    <border>
      <left style="thin"/>
      <right/>
      <top style="thin"/>
      <bottom/>
    </border>
    <border>
      <left/>
      <right/>
      <top style="medium"/>
      <bottom style="medium"/>
    </border>
    <border>
      <left/>
      <right/>
      <top/>
      <bottom style="thin"/>
    </border>
    <border>
      <left style="medium"/>
      <right/>
      <top/>
      <bottom style="medium"/>
    </border>
    <border>
      <left/>
      <right/>
      <top style="medium"/>
      <bottom/>
    </border>
    <border>
      <left/>
      <right style="medium"/>
      <top style="medium"/>
      <bottom/>
    </border>
    <border>
      <left/>
      <right style="medium"/>
      <top style="medium"/>
      <bottom style="thin"/>
    </border>
    <border>
      <left/>
      <right style="medium"/>
      <top style="thin"/>
      <bottom style="thin"/>
    </border>
    <border>
      <left/>
      <right style="medium"/>
      <top style="thin"/>
      <bottom style="medium"/>
    </border>
    <border>
      <left/>
      <right/>
      <top style="thin"/>
      <bottom style="thin"/>
    </border>
    <border>
      <left/>
      <right style="thin"/>
      <top style="thin"/>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cellStyleXfs>
  <cellXfs count="893">
    <xf numFmtId="0" fontId="0" fillId="0" borderId="0" xfId="0" applyFont="1" applyAlignment="1">
      <alignment/>
    </xf>
    <xf numFmtId="0" fontId="0" fillId="0" borderId="0" xfId="0" applyAlignment="1">
      <alignment horizontal="center" vertical="center" wrapText="1"/>
    </xf>
    <xf numFmtId="0" fontId="2" fillId="0" borderId="0" xfId="0" applyFont="1" applyAlignment="1">
      <alignment wrapText="1"/>
    </xf>
    <xf numFmtId="0" fontId="2" fillId="0" borderId="0" xfId="0" applyFont="1" applyAlignment="1">
      <alignment horizontal="left" vertical="center" wrapText="1"/>
    </xf>
    <xf numFmtId="0" fontId="2" fillId="0" borderId="0" xfId="0" applyFont="1" applyAlignment="1">
      <alignment/>
    </xf>
    <xf numFmtId="0" fontId="2" fillId="0" borderId="0" xfId="0" applyFont="1" applyAlignment="1">
      <alignment horizontal="center" vertical="center" wrapText="1"/>
    </xf>
    <xf numFmtId="0" fontId="2"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0" fontId="7" fillId="0" borderId="0" xfId="0" applyFont="1" applyAlignment="1">
      <alignment horizontal="center" vertical="center" wrapText="1"/>
    </xf>
    <xf numFmtId="0" fontId="7" fillId="34" borderId="0" xfId="0" applyFont="1" applyFill="1" applyAlignment="1">
      <alignment horizontal="center" vertical="center"/>
    </xf>
    <xf numFmtId="0" fontId="2"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7" fillId="0" borderId="0" xfId="0" applyFont="1" applyAlignment="1">
      <alignment/>
    </xf>
    <xf numFmtId="0" fontId="12" fillId="0" borderId="0" xfId="0" applyFont="1" applyAlignment="1">
      <alignment horizontal="center" vertical="center"/>
    </xf>
    <xf numFmtId="0" fontId="7" fillId="35" borderId="12" xfId="0" applyFont="1" applyFill="1" applyBorder="1" applyAlignment="1">
      <alignment horizontal="center" vertical="center"/>
    </xf>
    <xf numFmtId="0" fontId="15" fillId="36" borderId="10" xfId="0" applyFont="1" applyFill="1" applyBorder="1" applyAlignment="1">
      <alignment horizontal="center" vertical="center"/>
    </xf>
    <xf numFmtId="166" fontId="5" fillId="34" borderId="13" xfId="0" applyNumberFormat="1" applyFont="1" applyFill="1" applyBorder="1" applyAlignment="1">
      <alignment horizontal="center" vertical="center"/>
    </xf>
    <xf numFmtId="165" fontId="2" fillId="0" borderId="0" xfId="0" applyNumberFormat="1" applyFont="1" applyFill="1" applyBorder="1" applyAlignment="1">
      <alignment horizontal="center" vertical="center"/>
    </xf>
    <xf numFmtId="0" fontId="12" fillId="0" borderId="0" xfId="0" applyFont="1" applyAlignment="1">
      <alignment horizontal="center" vertical="center" wrapText="1"/>
    </xf>
    <xf numFmtId="0" fontId="2" fillId="0" borderId="0" xfId="0" applyFont="1" applyFill="1" applyAlignment="1">
      <alignment horizontal="center" vertical="center" wrapText="1"/>
    </xf>
    <xf numFmtId="166" fontId="3" fillId="0" borderId="14" xfId="0" applyNumberFormat="1" applyFont="1" applyFill="1" applyBorder="1" applyAlignment="1">
      <alignment horizontal="center" vertical="center" wrapText="1"/>
    </xf>
    <xf numFmtId="166" fontId="3" fillId="0" borderId="15" xfId="0" applyNumberFormat="1" applyFont="1" applyFill="1" applyBorder="1" applyAlignment="1">
      <alignment horizontal="center" vertical="center" wrapText="1"/>
    </xf>
    <xf numFmtId="0" fontId="16" fillId="37" borderId="16" xfId="0" applyFont="1" applyFill="1" applyBorder="1" applyAlignment="1">
      <alignment horizontal="left" vertical="center" wrapText="1"/>
    </xf>
    <xf numFmtId="167" fontId="0" fillId="0" borderId="0" xfId="0" applyNumberFormat="1" applyFill="1" applyAlignment="1">
      <alignment horizontal="left" vertical="center" wrapText="1"/>
    </xf>
    <xf numFmtId="167" fontId="0" fillId="0" borderId="0" xfId="0" applyNumberFormat="1" applyFill="1" applyAlignment="1">
      <alignment horizontal="center" vertical="center" wrapText="1"/>
    </xf>
    <xf numFmtId="168" fontId="0" fillId="0" borderId="0" xfId="0" applyNumberFormat="1" applyFill="1" applyAlignment="1">
      <alignment horizontal="center" vertical="center" wrapText="1"/>
    </xf>
    <xf numFmtId="167" fontId="0" fillId="0" borderId="0" xfId="0" applyNumberFormat="1" applyAlignment="1">
      <alignment horizontal="center" vertical="center" wrapText="1"/>
    </xf>
    <xf numFmtId="0" fontId="0" fillId="0" borderId="0" xfId="0" applyFill="1" applyBorder="1" applyAlignment="1">
      <alignment horizontal="right"/>
    </xf>
    <xf numFmtId="0" fontId="0" fillId="0" borderId="0" xfId="0" applyFill="1" applyBorder="1" applyAlignment="1">
      <alignment/>
    </xf>
    <xf numFmtId="0" fontId="0" fillId="0" borderId="12" xfId="0" applyFill="1" applyBorder="1" applyAlignment="1">
      <alignment horizontal="right"/>
    </xf>
    <xf numFmtId="168" fontId="20"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66" fontId="20" fillId="38" borderId="17" xfId="0" applyNumberFormat="1" applyFont="1" applyFill="1" applyBorder="1" applyAlignment="1">
      <alignment horizontal="center" vertical="center" wrapText="1"/>
    </xf>
    <xf numFmtId="168" fontId="20" fillId="39" borderId="14" xfId="0" applyNumberFormat="1" applyFont="1" applyFill="1" applyBorder="1" applyAlignment="1">
      <alignment horizontal="center" vertical="center" wrapText="1"/>
    </xf>
    <xf numFmtId="0" fontId="11" fillId="35" borderId="18" xfId="0" applyFont="1" applyFill="1" applyBorder="1" applyAlignment="1">
      <alignment horizontal="center" vertical="center" wrapText="1"/>
    </xf>
    <xf numFmtId="0" fontId="11" fillId="35" borderId="19" xfId="0" applyFont="1" applyFill="1" applyBorder="1" applyAlignment="1">
      <alignment horizontal="center" vertical="center" wrapText="1"/>
    </xf>
    <xf numFmtId="0" fontId="11" fillId="38" borderId="20" xfId="0" applyFont="1" applyFill="1" applyBorder="1" applyAlignment="1">
      <alignment horizontal="center" vertical="center" wrapText="1"/>
    </xf>
    <xf numFmtId="0" fontId="7" fillId="0" borderId="21" xfId="0" applyFont="1" applyFill="1" applyBorder="1" applyAlignment="1" applyProtection="1">
      <alignment horizontal="center" vertical="center" wrapText="1"/>
      <protection locked="0"/>
    </xf>
    <xf numFmtId="167" fontId="11" fillId="40" borderId="14" xfId="0" applyNumberFormat="1" applyFont="1" applyFill="1" applyBorder="1" applyAlignment="1" applyProtection="1">
      <alignment horizontal="center" vertical="center" wrapText="1"/>
      <protection locked="0"/>
    </xf>
    <xf numFmtId="0" fontId="0" fillId="33" borderId="21" xfId="0" applyFill="1" applyBorder="1" applyAlignment="1">
      <alignment horizontal="center" vertical="center" wrapText="1"/>
    </xf>
    <xf numFmtId="0" fontId="0" fillId="33" borderId="22" xfId="0" applyFill="1" applyBorder="1" applyAlignment="1">
      <alignment horizontal="center" vertical="center" wrapText="1"/>
    </xf>
    <xf numFmtId="0" fontId="59" fillId="41"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5" fillId="0" borderId="10" xfId="0" applyFont="1" applyFill="1" applyBorder="1" applyAlignment="1" applyProtection="1">
      <alignment horizontal="center" vertical="center"/>
      <protection/>
    </xf>
    <xf numFmtId="0" fontId="25" fillId="0" borderId="24" xfId="0" applyFont="1" applyFill="1" applyBorder="1" applyAlignment="1" applyProtection="1">
      <alignment horizontal="center" vertical="center"/>
      <protection/>
    </xf>
    <xf numFmtId="0" fontId="25" fillId="0" borderId="13" xfId="0" applyFont="1" applyFill="1" applyBorder="1" applyAlignment="1" applyProtection="1">
      <alignment horizontal="center" vertical="center"/>
      <protection/>
    </xf>
    <xf numFmtId="0" fontId="16" fillId="37" borderId="16" xfId="0" applyFont="1" applyFill="1" applyBorder="1" applyAlignment="1" applyProtection="1">
      <alignment horizontal="right" vertical="center" wrapText="1"/>
      <protection/>
    </xf>
    <xf numFmtId="0" fontId="12" fillId="0" borderId="0" xfId="0" applyFont="1" applyFill="1" applyAlignment="1" applyProtection="1">
      <alignment horizontal="center" vertical="center" wrapText="1"/>
      <protection/>
    </xf>
    <xf numFmtId="0" fontId="12" fillId="0" borderId="0" xfId="0" applyFont="1" applyAlignment="1" applyProtection="1">
      <alignment horizontal="center" vertical="center" wrapText="1"/>
      <protection/>
    </xf>
    <xf numFmtId="0" fontId="16" fillId="0" borderId="0" xfId="0" applyFont="1" applyFill="1" applyBorder="1" applyAlignment="1" applyProtection="1">
      <alignment horizontal="right" vertical="center" wrapText="1"/>
      <protection/>
    </xf>
    <xf numFmtId="0" fontId="16" fillId="0" borderId="0" xfId="0" applyFont="1" applyFill="1" applyBorder="1" applyAlignment="1" applyProtection="1">
      <alignment horizontal="center" vertical="center" wrapText="1"/>
      <protection/>
    </xf>
    <xf numFmtId="0" fontId="7" fillId="0" borderId="0" xfId="0" applyFont="1" applyFill="1" applyAlignment="1" applyProtection="1">
      <alignment horizontal="right" vertical="center" wrapText="1"/>
      <protection/>
    </xf>
    <xf numFmtId="0" fontId="0" fillId="0" borderId="0" xfId="0" applyFill="1" applyAlignment="1" applyProtection="1">
      <alignment horizontal="left" vertical="center" wrapText="1"/>
      <protection/>
    </xf>
    <xf numFmtId="0" fontId="0" fillId="0" borderId="0" xfId="0" applyFill="1" applyAlignment="1" applyProtection="1">
      <alignment horizontal="center" vertical="center" wrapText="1"/>
      <protection/>
    </xf>
    <xf numFmtId="0" fontId="0" fillId="0" borderId="0" xfId="0" applyAlignment="1" applyProtection="1">
      <alignment horizontal="center" vertical="center" wrapText="1"/>
      <protection/>
    </xf>
    <xf numFmtId="0" fontId="7" fillId="0" borderId="0" xfId="0" applyFont="1" applyAlignment="1" applyProtection="1">
      <alignment horizontal="right" vertical="center" wrapText="1"/>
      <protection/>
    </xf>
    <xf numFmtId="0" fontId="2" fillId="0" borderId="0" xfId="0" applyFont="1" applyFill="1" applyBorder="1" applyAlignment="1" applyProtection="1">
      <alignment horizontal="center" vertical="center" wrapText="1"/>
      <protection/>
    </xf>
    <xf numFmtId="0" fontId="2" fillId="3" borderId="11" xfId="0" applyFont="1" applyFill="1" applyBorder="1" applyAlignment="1" applyProtection="1">
      <alignment horizontal="center" vertical="center" wrapText="1"/>
      <protection/>
    </xf>
    <xf numFmtId="0" fontId="2" fillId="3" borderId="23" xfId="0" applyFont="1" applyFill="1" applyBorder="1" applyAlignment="1" applyProtection="1">
      <alignment horizontal="center" vertical="center" wrapText="1"/>
      <protection/>
    </xf>
    <xf numFmtId="0" fontId="2" fillId="10" borderId="11" xfId="0" applyFont="1" applyFill="1" applyBorder="1" applyAlignment="1" applyProtection="1">
      <alignment horizontal="center" vertical="center" wrapText="1"/>
      <protection/>
    </xf>
    <xf numFmtId="0" fontId="2" fillId="10" borderId="23" xfId="0" applyFont="1" applyFill="1" applyBorder="1" applyAlignment="1" applyProtection="1">
      <alignment horizontal="center" vertical="center" wrapText="1"/>
      <protection/>
    </xf>
    <xf numFmtId="166" fontId="59" fillId="4" borderId="25" xfId="0" applyNumberFormat="1" applyFont="1" applyFill="1" applyBorder="1" applyAlignment="1" applyProtection="1">
      <alignment horizontal="center" vertical="center" wrapText="1"/>
      <protection/>
    </xf>
    <xf numFmtId="166" fontId="59" fillId="4" borderId="26" xfId="0" applyNumberFormat="1" applyFont="1" applyFill="1" applyBorder="1" applyAlignment="1" applyProtection="1">
      <alignment horizontal="center" vertical="center" wrapText="1"/>
      <protection/>
    </xf>
    <xf numFmtId="0" fontId="2" fillId="42" borderId="17"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wrapText="1"/>
      <protection/>
    </xf>
    <xf numFmtId="0" fontId="7" fillId="0" borderId="0" xfId="0" applyFont="1" applyAlignment="1" applyProtection="1">
      <alignment horizontal="right" vertical="center"/>
      <protection/>
    </xf>
    <xf numFmtId="0" fontId="0" fillId="0" borderId="0" xfId="0" applyAlignment="1" applyProtection="1">
      <alignment horizontal="center" vertical="center"/>
      <protection/>
    </xf>
    <xf numFmtId="0" fontId="0" fillId="0" borderId="0" xfId="0" applyFill="1" applyAlignment="1" applyProtection="1">
      <alignment horizontal="center" vertical="center"/>
      <protection/>
    </xf>
    <xf numFmtId="0" fontId="2" fillId="3" borderId="27" xfId="0" applyFont="1" applyFill="1" applyBorder="1" applyAlignment="1" applyProtection="1">
      <alignment horizontal="center" vertical="center" wrapText="1"/>
      <protection/>
    </xf>
    <xf numFmtId="0" fontId="2" fillId="3" borderId="28" xfId="0" applyFont="1" applyFill="1" applyBorder="1" applyAlignment="1" applyProtection="1">
      <alignment horizontal="center" vertical="center" wrapText="1"/>
      <protection/>
    </xf>
    <xf numFmtId="0" fontId="2" fillId="43" borderId="27" xfId="0" applyFont="1" applyFill="1" applyBorder="1" applyAlignment="1" applyProtection="1">
      <alignment horizontal="center" vertical="center" wrapText="1"/>
      <protection/>
    </xf>
    <xf numFmtId="0" fontId="2" fillId="43" borderId="29" xfId="0" applyFont="1" applyFill="1" applyBorder="1" applyAlignment="1" applyProtection="1">
      <alignment horizontal="center" vertical="center" wrapText="1"/>
      <protection/>
    </xf>
    <xf numFmtId="0" fontId="2" fillId="10" borderId="30"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Alignment="1" applyProtection="1">
      <alignment horizontal="left" vertical="center"/>
      <protection/>
    </xf>
    <xf numFmtId="0" fontId="7" fillId="0" borderId="0" xfId="0" applyFont="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7" fillId="0" borderId="0" xfId="0" applyFont="1" applyAlignment="1" applyProtection="1">
      <alignment horizontal="center" vertical="center" wrapText="1"/>
      <protection/>
    </xf>
    <xf numFmtId="0" fontId="2" fillId="3" borderId="31" xfId="0" applyFont="1" applyFill="1" applyBorder="1" applyAlignment="1" applyProtection="1">
      <alignment horizontal="center" vertical="center" wrapText="1"/>
      <protection/>
    </xf>
    <xf numFmtId="0" fontId="2" fillId="3" borderId="32" xfId="0" applyFont="1" applyFill="1" applyBorder="1" applyAlignment="1" applyProtection="1">
      <alignment horizontal="center" vertical="center" wrapText="1"/>
      <protection/>
    </xf>
    <xf numFmtId="0" fontId="2" fillId="43" borderId="31" xfId="0" applyFont="1" applyFill="1" applyBorder="1" applyAlignment="1" applyProtection="1">
      <alignment horizontal="center" vertical="center" wrapText="1"/>
      <protection/>
    </xf>
    <xf numFmtId="0" fontId="2" fillId="43" borderId="32"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9" fillId="44" borderId="21" xfId="0" applyFont="1" applyFill="1" applyBorder="1" applyAlignment="1" applyProtection="1">
      <alignment horizontal="center" vertical="center" wrapText="1"/>
      <protection/>
    </xf>
    <xf numFmtId="166" fontId="59" fillId="4" borderId="10"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9" fillId="0" borderId="22" xfId="0" applyFont="1" applyFill="1" applyBorder="1" applyAlignment="1" applyProtection="1">
      <alignment horizontal="center" vertical="center" wrapText="1"/>
      <protection/>
    </xf>
    <xf numFmtId="166" fontId="59" fillId="4" borderId="11" xfId="0" applyNumberFormat="1" applyFont="1" applyFill="1" applyBorder="1" applyAlignment="1" applyProtection="1">
      <alignment horizontal="center" vertical="center"/>
      <protection/>
    </xf>
    <xf numFmtId="0" fontId="0" fillId="0" borderId="0" xfId="0" applyBorder="1" applyAlignment="1" applyProtection="1">
      <alignment vertical="center" wrapText="1"/>
      <protection/>
    </xf>
    <xf numFmtId="0" fontId="10" fillId="0" borderId="0" xfId="0" applyFont="1" applyAlignment="1" applyProtection="1">
      <alignment horizontal="center" vertical="center" wrapText="1"/>
      <protection/>
    </xf>
    <xf numFmtId="0" fontId="9" fillId="44" borderId="21" xfId="0" applyFont="1" applyFill="1" applyBorder="1" applyAlignment="1" applyProtection="1">
      <alignment horizontal="center" vertical="center"/>
      <protection/>
    </xf>
    <xf numFmtId="166" fontId="59" fillId="4" borderId="33" xfId="0" applyNumberFormat="1" applyFont="1" applyFill="1" applyBorder="1" applyAlignment="1" applyProtection="1">
      <alignment horizontal="center" vertical="center"/>
      <protection/>
    </xf>
    <xf numFmtId="166" fontId="14" fillId="38" borderId="21" xfId="0" applyNumberFormat="1" applyFont="1" applyFill="1" applyBorder="1" applyAlignment="1" applyProtection="1">
      <alignment horizontal="center" vertical="center" wrapText="1"/>
      <protection/>
    </xf>
    <xf numFmtId="0" fontId="10" fillId="0" borderId="0" xfId="0" applyFont="1" applyAlignment="1" applyProtection="1">
      <alignment horizontal="center" vertical="center"/>
      <protection/>
    </xf>
    <xf numFmtId="0" fontId="7" fillId="0" borderId="0" xfId="0" applyFont="1" applyFill="1" applyAlignment="1" applyProtection="1">
      <alignment horizontal="right" vertical="center"/>
      <protection/>
    </xf>
    <xf numFmtId="0" fontId="9" fillId="0" borderId="0" xfId="0" applyFont="1" applyFill="1" applyBorder="1" applyAlignment="1" applyProtection="1">
      <alignment horizontal="center" vertical="center" wrapText="1"/>
      <protection/>
    </xf>
    <xf numFmtId="0" fontId="7" fillId="34" borderId="0" xfId="0" applyFont="1" applyFill="1" applyAlignment="1" applyProtection="1">
      <alignment horizontal="center" vertical="center"/>
      <protection/>
    </xf>
    <xf numFmtId="0" fontId="12" fillId="0" borderId="0" xfId="0" applyFont="1" applyAlignment="1" applyProtection="1">
      <alignment horizontal="center" vertical="center"/>
      <protection/>
    </xf>
    <xf numFmtId="0" fontId="11" fillId="4" borderId="12" xfId="0" applyFont="1" applyFill="1" applyBorder="1" applyAlignment="1" applyProtection="1">
      <alignment horizontal="center" vertical="center"/>
      <protection/>
    </xf>
    <xf numFmtId="166" fontId="14" fillId="38" borderId="12" xfId="0" applyNumberFormat="1" applyFont="1" applyFill="1" applyBorder="1" applyAlignment="1" applyProtection="1">
      <alignment horizontal="center" vertical="center"/>
      <protection/>
    </xf>
    <xf numFmtId="0" fontId="1" fillId="0" borderId="0" xfId="0" applyFont="1" applyAlignment="1" applyProtection="1">
      <alignment horizontal="center" vertical="center"/>
      <protection/>
    </xf>
    <xf numFmtId="0" fontId="7" fillId="3" borderId="25" xfId="0" applyFont="1" applyFill="1" applyBorder="1" applyAlignment="1" applyProtection="1">
      <alignment horizontal="center" vertical="center"/>
      <protection/>
    </xf>
    <xf numFmtId="0" fontId="7" fillId="3" borderId="34" xfId="0" applyFont="1" applyFill="1" applyBorder="1" applyAlignment="1" applyProtection="1">
      <alignment horizontal="center" vertical="center"/>
      <protection/>
    </xf>
    <xf numFmtId="0" fontId="7" fillId="3" borderId="35" xfId="0" applyFont="1" applyFill="1" applyBorder="1" applyAlignment="1" applyProtection="1">
      <alignment horizontal="center" vertical="center"/>
      <protection/>
    </xf>
    <xf numFmtId="0" fontId="2" fillId="0" borderId="0" xfId="0" applyFont="1" applyAlignment="1" applyProtection="1">
      <alignment horizontal="center" vertical="center"/>
      <protection/>
    </xf>
    <xf numFmtId="166" fontId="2" fillId="3" borderId="30" xfId="0" applyNumberFormat="1" applyFont="1" applyFill="1" applyBorder="1" applyAlignment="1" applyProtection="1">
      <alignment horizontal="center" vertical="center"/>
      <protection/>
    </xf>
    <xf numFmtId="166" fontId="2" fillId="3" borderId="36" xfId="0" applyNumberFormat="1" applyFont="1" applyFill="1" applyBorder="1" applyAlignment="1" applyProtection="1">
      <alignment horizontal="center" vertical="center"/>
      <protection/>
    </xf>
    <xf numFmtId="166" fontId="2" fillId="3" borderId="37" xfId="0" applyNumberFormat="1"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2" fillId="45" borderId="20" xfId="0" applyFont="1" applyFill="1" applyBorder="1" applyAlignment="1" applyProtection="1">
      <alignment horizontal="center" vertical="center" wrapText="1"/>
      <protection/>
    </xf>
    <xf numFmtId="0" fontId="2" fillId="43" borderId="38" xfId="0" applyFont="1" applyFill="1" applyBorder="1" applyAlignment="1" applyProtection="1">
      <alignment horizontal="center" vertical="center" wrapText="1"/>
      <protection/>
    </xf>
    <xf numFmtId="1" fontId="60" fillId="42" borderId="39" xfId="0" applyNumberFormat="1" applyFont="1" applyFill="1" applyBorder="1" applyAlignment="1" applyProtection="1">
      <alignment horizontal="left" vertical="center" wrapText="1"/>
      <protection locked="0"/>
    </xf>
    <xf numFmtId="1" fontId="60" fillId="0" borderId="39" xfId="0" applyNumberFormat="1" applyFont="1" applyFill="1" applyBorder="1" applyAlignment="1" applyProtection="1">
      <alignment horizontal="left" vertical="center" wrapText="1"/>
      <protection locked="0"/>
    </xf>
    <xf numFmtId="1" fontId="60" fillId="0" borderId="32" xfId="0" applyNumberFormat="1" applyFont="1" applyFill="1" applyBorder="1" applyAlignment="1" applyProtection="1">
      <alignment horizontal="left" vertical="center" wrapText="1"/>
      <protection locked="0"/>
    </xf>
    <xf numFmtId="0" fontId="4" fillId="0" borderId="40" xfId="0" applyFont="1" applyFill="1" applyBorder="1" applyAlignment="1" applyProtection="1">
      <alignment horizontal="center" vertical="center"/>
      <protection locked="0"/>
    </xf>
    <xf numFmtId="0" fontId="60" fillId="45" borderId="41" xfId="0" applyFont="1" applyFill="1" applyBorder="1" applyAlignment="1" applyProtection="1">
      <alignment horizontal="center" vertical="center" wrapText="1"/>
      <protection locked="0"/>
    </xf>
    <xf numFmtId="0" fontId="60" fillId="43" borderId="16" xfId="0" applyFont="1" applyFill="1" applyBorder="1" applyAlignment="1" applyProtection="1">
      <alignment horizontal="center" vertical="center" wrapText="1"/>
      <protection locked="0"/>
    </xf>
    <xf numFmtId="0" fontId="60" fillId="42" borderId="16" xfId="0" applyFont="1" applyFill="1" applyBorder="1" applyAlignment="1" applyProtection="1">
      <alignment horizontal="center" vertical="center" wrapText="1"/>
      <protection locked="0"/>
    </xf>
    <xf numFmtId="1" fontId="60" fillId="42" borderId="16" xfId="0" applyNumberFormat="1" applyFont="1" applyFill="1" applyBorder="1" applyAlignment="1" applyProtection="1">
      <alignment horizontal="left" vertical="center" wrapText="1"/>
      <protection locked="0"/>
    </xf>
    <xf numFmtId="1" fontId="60" fillId="0" borderId="16" xfId="0" applyNumberFormat="1" applyFont="1" applyFill="1" applyBorder="1" applyAlignment="1" applyProtection="1">
      <alignment horizontal="left" vertical="center" wrapText="1"/>
      <protection locked="0"/>
    </xf>
    <xf numFmtId="1" fontId="60" fillId="0" borderId="42" xfId="0" applyNumberFormat="1" applyFont="1" applyFill="1" applyBorder="1" applyAlignment="1" applyProtection="1">
      <alignment horizontal="left" vertical="center" wrapText="1"/>
      <protection locked="0"/>
    </xf>
    <xf numFmtId="1" fontId="60" fillId="0" borderId="43" xfId="0" applyNumberFormat="1" applyFont="1" applyFill="1" applyBorder="1" applyAlignment="1" applyProtection="1">
      <alignment horizontal="center" vertical="center"/>
      <protection locked="0"/>
    </xf>
    <xf numFmtId="1" fontId="60" fillId="0" borderId="44" xfId="0" applyNumberFormat="1" applyFont="1" applyFill="1" applyBorder="1" applyAlignment="1" applyProtection="1">
      <alignment horizontal="center" vertical="center"/>
      <protection locked="0"/>
    </xf>
    <xf numFmtId="166" fontId="60" fillId="0" borderId="13" xfId="0" applyNumberFormat="1" applyFont="1" applyFill="1" applyBorder="1" applyAlignment="1" applyProtection="1">
      <alignment horizontal="center" vertical="center"/>
      <protection locked="0"/>
    </xf>
    <xf numFmtId="166" fontId="60" fillId="0" borderId="23" xfId="0"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wrapText="1"/>
      <protection/>
    </xf>
    <xf numFmtId="0" fontId="13" fillId="0" borderId="0" xfId="0" applyFont="1" applyFill="1" applyAlignment="1" applyProtection="1">
      <alignment horizontal="center" vertical="center" wrapText="1"/>
      <protection/>
    </xf>
    <xf numFmtId="0" fontId="13" fillId="0" borderId="0" xfId="0" applyFont="1" applyAlignment="1" applyProtection="1">
      <alignment horizontal="center" vertical="center" wrapText="1"/>
      <protection/>
    </xf>
    <xf numFmtId="0" fontId="10" fillId="0" borderId="0" xfId="0" applyFont="1" applyFill="1" applyAlignment="1" applyProtection="1">
      <alignment horizontal="center" vertical="center" wrapText="1"/>
      <protection/>
    </xf>
    <xf numFmtId="0" fontId="10" fillId="0" borderId="0" xfId="0" applyFont="1" applyFill="1" applyAlignment="1" applyProtection="1">
      <alignment horizontal="center" vertical="center"/>
      <protection/>
    </xf>
    <xf numFmtId="0" fontId="10" fillId="0" borderId="0" xfId="0" applyFont="1" applyAlignment="1" applyProtection="1">
      <alignment vertical="center"/>
      <protection/>
    </xf>
    <xf numFmtId="0" fontId="13" fillId="0" borderId="0" xfId="0" applyFont="1" applyFill="1" applyAlignment="1" applyProtection="1">
      <alignment horizontal="center" vertical="center"/>
      <protection/>
    </xf>
    <xf numFmtId="0" fontId="13" fillId="0" borderId="0" xfId="0" applyFont="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4" fillId="0" borderId="0" xfId="0" applyFont="1" applyFill="1" applyAlignment="1" applyProtection="1">
      <alignment horizontal="center" vertical="center"/>
      <protection/>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14" xfId="0" applyFont="1" applyFill="1" applyBorder="1" applyAlignment="1">
      <alignment horizontal="center" vertical="center" wrapText="1"/>
    </xf>
    <xf numFmtId="166" fontId="60" fillId="0" borderId="48" xfId="0" applyNumberFormat="1" applyFont="1" applyFill="1" applyBorder="1" applyAlignment="1">
      <alignment horizontal="center" vertical="center" wrapText="1"/>
    </xf>
    <xf numFmtId="166" fontId="60" fillId="0" borderId="49" xfId="0" applyNumberFormat="1" applyFont="1" applyFill="1" applyBorder="1" applyAlignment="1">
      <alignment horizontal="center" vertical="center" wrapText="1"/>
    </xf>
    <xf numFmtId="166" fontId="60" fillId="0" borderId="50" xfId="0" applyNumberFormat="1" applyFont="1" applyFill="1" applyBorder="1" applyAlignment="1">
      <alignment horizontal="center" vertical="center" wrapText="1"/>
    </xf>
    <xf numFmtId="0" fontId="2" fillId="0" borderId="0" xfId="0" applyFont="1" applyAlignment="1">
      <alignment horizontal="center"/>
    </xf>
    <xf numFmtId="166" fontId="7" fillId="34" borderId="12" xfId="0" applyNumberFormat="1" applyFont="1" applyFill="1" applyBorder="1" applyAlignment="1">
      <alignment horizontal="left" vertical="center"/>
    </xf>
    <xf numFmtId="0" fontId="0" fillId="4" borderId="21" xfId="0" applyFill="1" applyBorder="1" applyAlignment="1" applyProtection="1">
      <alignment vertical="center" wrapText="1"/>
      <protection locked="0"/>
    </xf>
    <xf numFmtId="0" fontId="0" fillId="4" borderId="21" xfId="0" applyFill="1"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22" xfId="0" applyFill="1" applyBorder="1" applyAlignment="1" applyProtection="1">
      <alignment horizontal="left" vertical="center" wrapText="1"/>
      <protection locked="0"/>
    </xf>
    <xf numFmtId="0" fontId="0" fillId="4" borderId="53" xfId="0"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61" fillId="4" borderId="11" xfId="0" applyFont="1" applyFill="1" applyBorder="1" applyAlignment="1" applyProtection="1">
      <alignment horizontal="center" vertical="center"/>
      <protection locked="0"/>
    </xf>
    <xf numFmtId="0" fontId="61" fillId="4" borderId="54" xfId="0" applyFont="1" applyFill="1" applyBorder="1" applyAlignment="1" applyProtection="1">
      <alignment horizontal="center" vertical="center"/>
      <protection locked="0"/>
    </xf>
    <xf numFmtId="0" fontId="61" fillId="4" borderId="23" xfId="0" applyFont="1" applyFill="1" applyBorder="1" applyAlignment="1" applyProtection="1">
      <alignment horizontal="center" vertical="center"/>
      <protection locked="0"/>
    </xf>
    <xf numFmtId="0" fontId="61" fillId="4" borderId="46" xfId="0" applyFont="1" applyFill="1" applyBorder="1" applyAlignment="1" applyProtection="1">
      <alignment horizontal="center" vertical="center"/>
      <protection locked="0"/>
    </xf>
    <xf numFmtId="0" fontId="61" fillId="2" borderId="40" xfId="0" applyFont="1" applyFill="1" applyBorder="1" applyAlignment="1" applyProtection="1">
      <alignment horizontal="center" vertical="center"/>
      <protection locked="0"/>
    </xf>
    <xf numFmtId="0" fontId="61" fillId="2" borderId="39" xfId="0" applyFont="1" applyFill="1" applyBorder="1" applyAlignment="1" applyProtection="1">
      <alignment horizontal="center" vertical="center"/>
      <protection locked="0"/>
    </xf>
    <xf numFmtId="0" fontId="61" fillId="2" borderId="32" xfId="0" applyFont="1" applyFill="1" applyBorder="1" applyAlignment="1" applyProtection="1">
      <alignment horizontal="center" vertical="center"/>
      <protection locked="0"/>
    </xf>
    <xf numFmtId="0" fontId="61" fillId="2" borderId="35" xfId="0" applyFont="1" applyFill="1" applyBorder="1" applyAlignment="1" applyProtection="1">
      <alignment horizontal="center" vertical="center"/>
      <protection locked="0"/>
    </xf>
    <xf numFmtId="166" fontId="62" fillId="38" borderId="21" xfId="0" applyNumberFormat="1" applyFont="1" applyFill="1" applyBorder="1" applyAlignment="1" applyProtection="1">
      <alignment horizontal="center" vertical="center" wrapText="1"/>
      <protection locked="0"/>
    </xf>
    <xf numFmtId="0" fontId="0" fillId="0" borderId="47"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16" fillId="37" borderId="16" xfId="0"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0" fontId="7" fillId="34" borderId="0" xfId="0" applyFont="1" applyFill="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2" fillId="0" borderId="0" xfId="0" applyFont="1" applyFill="1" applyAlignment="1" applyProtection="1">
      <alignment horizontal="left" vertical="center" wrapText="1"/>
      <protection/>
    </xf>
    <xf numFmtId="0" fontId="4" fillId="38" borderId="45" xfId="0" applyFont="1" applyFill="1" applyBorder="1" applyAlignment="1" applyProtection="1">
      <alignment horizontal="center" vertical="center"/>
      <protection/>
    </xf>
    <xf numFmtId="0" fontId="10" fillId="3" borderId="31" xfId="0" applyFont="1" applyFill="1" applyBorder="1" applyAlignment="1" applyProtection="1">
      <alignment horizontal="center" vertical="center"/>
      <protection/>
    </xf>
    <xf numFmtId="0" fontId="4" fillId="3" borderId="32" xfId="0" applyFont="1" applyFill="1" applyBorder="1" applyAlignment="1" applyProtection="1">
      <alignment horizontal="center" vertical="center"/>
      <protection/>
    </xf>
    <xf numFmtId="0" fontId="59" fillId="3" borderId="0" xfId="0" applyFont="1" applyFill="1" applyAlignment="1" applyProtection="1">
      <alignment horizontal="left" vertical="center" wrapText="1"/>
      <protection/>
    </xf>
    <xf numFmtId="0" fontId="4" fillId="0" borderId="27" xfId="0" applyFont="1" applyFill="1" applyBorder="1" applyAlignment="1" applyProtection="1">
      <alignment horizontal="center" vertical="center"/>
      <protection/>
    </xf>
    <xf numFmtId="166" fontId="4" fillId="0" borderId="27" xfId="0" applyNumberFormat="1" applyFont="1" applyFill="1" applyBorder="1" applyAlignment="1" applyProtection="1">
      <alignment horizontal="center" vertical="center"/>
      <protection/>
    </xf>
    <xf numFmtId="166" fontId="62" fillId="38" borderId="21" xfId="0" applyNumberFormat="1"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protection/>
    </xf>
    <xf numFmtId="166" fontId="4" fillId="0" borderId="25" xfId="0" applyNumberFormat="1"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166" fontId="4" fillId="0" borderId="26" xfId="0" applyNumberFormat="1" applyFont="1" applyFill="1" applyBorder="1" applyAlignment="1" applyProtection="1">
      <alignment horizontal="center" vertical="center"/>
      <protection/>
    </xf>
    <xf numFmtId="0" fontId="4" fillId="0" borderId="31" xfId="0" applyFont="1" applyFill="1" applyBorder="1" applyAlignment="1" applyProtection="1">
      <alignment horizontal="center" vertical="center"/>
      <protection/>
    </xf>
    <xf numFmtId="166" fontId="4" fillId="0" borderId="31" xfId="0" applyNumberFormat="1"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166" fontId="62" fillId="38" borderId="53" xfId="0" applyNumberFormat="1"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vertical="center"/>
      <protection/>
    </xf>
    <xf numFmtId="0" fontId="2" fillId="0" borderId="0" xfId="0" applyFont="1" applyFill="1" applyBorder="1" applyAlignment="1" applyProtection="1">
      <alignment horizontal="right" vertical="center"/>
      <protection/>
    </xf>
    <xf numFmtId="166" fontId="2" fillId="39" borderId="20" xfId="0" applyNumberFormat="1" applyFont="1" applyFill="1" applyBorder="1" applyAlignment="1" applyProtection="1">
      <alignment horizontal="center" vertical="center"/>
      <protection/>
    </xf>
    <xf numFmtId="166" fontId="2" fillId="39" borderId="35" xfId="0" applyNumberFormat="1" applyFont="1" applyFill="1" applyBorder="1" applyAlignment="1" applyProtection="1">
      <alignment horizontal="center" vertical="center"/>
      <protection/>
    </xf>
    <xf numFmtId="0" fontId="7"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pplyProtection="1">
      <alignment horizontal="center" vertical="center"/>
      <protection/>
    </xf>
    <xf numFmtId="166" fontId="8" fillId="36" borderId="17" xfId="0" applyNumberFormat="1" applyFont="1" applyFill="1" applyBorder="1" applyAlignment="1" applyProtection="1">
      <alignment horizontal="center" vertical="center"/>
      <protection/>
    </xf>
    <xf numFmtId="166" fontId="8" fillId="36" borderId="50" xfId="0" applyNumberFormat="1" applyFont="1" applyFill="1" applyBorder="1" applyAlignment="1" applyProtection="1">
      <alignment horizontal="center" vertical="center"/>
      <protection/>
    </xf>
    <xf numFmtId="166" fontId="8" fillId="36" borderId="32" xfId="0" applyNumberFormat="1"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ill="1" applyBorder="1" applyAlignment="1" applyProtection="1">
      <alignment horizontal="left" vertical="center" wrapText="1"/>
      <protection/>
    </xf>
    <xf numFmtId="0" fontId="2" fillId="0" borderId="0" xfId="0" applyFont="1" applyBorder="1" applyAlignment="1" applyProtection="1">
      <alignment horizontal="left" vertical="center"/>
      <protection/>
    </xf>
    <xf numFmtId="0" fontId="7" fillId="0" borderId="0" xfId="0" applyFont="1" applyFill="1" applyAlignment="1" applyProtection="1">
      <alignment horizontal="center" vertical="center"/>
      <protection/>
    </xf>
    <xf numFmtId="0" fontId="2" fillId="0" borderId="0" xfId="0" applyFont="1" applyFill="1" applyAlignment="1" applyProtection="1">
      <alignment vertical="center" wrapText="1"/>
      <protection/>
    </xf>
    <xf numFmtId="0" fontId="2" fillId="0" borderId="0" xfId="0" applyFont="1" applyAlignment="1" applyProtection="1">
      <alignment vertical="center" wrapText="1"/>
      <protection/>
    </xf>
    <xf numFmtId="0" fontId="10" fillId="3" borderId="30" xfId="0" applyFont="1" applyFill="1" applyBorder="1" applyAlignment="1" applyProtection="1">
      <alignment horizontal="center" vertical="center"/>
      <protection/>
    </xf>
    <xf numFmtId="0" fontId="4" fillId="3" borderId="37"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66" fontId="4" fillId="0" borderId="10" xfId="0" applyNumberFormat="1" applyFont="1" applyFill="1" applyBorder="1" applyAlignment="1" applyProtection="1">
      <alignment horizontal="center" vertical="center"/>
      <protection/>
    </xf>
    <xf numFmtId="0" fontId="10" fillId="42" borderId="0" xfId="0" applyFont="1" applyFill="1" applyBorder="1" applyAlignment="1" applyProtection="1">
      <alignment vertical="center" wrapText="1"/>
      <protection/>
    </xf>
    <xf numFmtId="0" fontId="10" fillId="42"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left" vertical="center" wrapText="1"/>
      <protection/>
    </xf>
    <xf numFmtId="0" fontId="2" fillId="0" borderId="27" xfId="0" applyFont="1" applyFill="1" applyBorder="1" applyAlignment="1" applyProtection="1">
      <alignment horizontal="center" vertical="center"/>
      <protection/>
    </xf>
    <xf numFmtId="166" fontId="4" fillId="0" borderId="27"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166" fontId="4" fillId="0" borderId="11" xfId="0" applyNumberFormat="1" applyFont="1" applyFill="1" applyBorder="1" applyAlignment="1" applyProtection="1">
      <alignment horizontal="center" vertical="center"/>
      <protection/>
    </xf>
    <xf numFmtId="0" fontId="18" fillId="0" borderId="0" xfId="0" applyFont="1" applyFill="1" applyBorder="1" applyAlignment="1" applyProtection="1">
      <alignment horizontal="left" vertical="center"/>
      <protection/>
    </xf>
    <xf numFmtId="0" fontId="0" fillId="0" borderId="0" xfId="0" applyFill="1" applyBorder="1" applyAlignment="1" applyProtection="1">
      <alignment horizontal="left" vertical="center"/>
      <protection/>
    </xf>
    <xf numFmtId="166" fontId="2" fillId="39" borderId="55" xfId="0" applyNumberFormat="1" applyFont="1" applyFill="1" applyBorder="1" applyAlignment="1" applyProtection="1">
      <alignment horizontal="center" vertical="center"/>
      <protection/>
    </xf>
    <xf numFmtId="166" fontId="2" fillId="39" borderId="48" xfId="0" applyNumberFormat="1" applyFont="1" applyFill="1" applyBorder="1" applyAlignment="1" applyProtection="1">
      <alignment horizontal="center" vertical="center"/>
      <protection/>
    </xf>
    <xf numFmtId="166" fontId="2" fillId="39" borderId="4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7" fillId="0" borderId="0" xfId="0" applyFont="1" applyFill="1" applyAlignment="1" applyProtection="1">
      <alignment vertical="center"/>
      <protection/>
    </xf>
    <xf numFmtId="0" fontId="12" fillId="0" borderId="0" xfId="0" applyFont="1" applyAlignment="1" applyProtection="1">
      <alignment horizontal="left" vertical="center" wrapText="1"/>
      <protection/>
    </xf>
    <xf numFmtId="0" fontId="14" fillId="0" borderId="0" xfId="0" applyFont="1" applyFill="1" applyAlignment="1" applyProtection="1">
      <alignment horizontal="left" vertical="center"/>
      <protection/>
    </xf>
    <xf numFmtId="0" fontId="12" fillId="0" borderId="0" xfId="0" applyFont="1" applyFill="1" applyAlignment="1" applyProtection="1">
      <alignment horizontal="center" vertical="center"/>
      <protection/>
    </xf>
    <xf numFmtId="0" fontId="12" fillId="0" borderId="0" xfId="0" applyFont="1" applyFill="1" applyAlignment="1" applyProtection="1">
      <alignment horizontal="left" vertical="center" wrapText="1"/>
      <protection/>
    </xf>
    <xf numFmtId="0" fontId="2" fillId="0" borderId="56" xfId="0" applyFont="1" applyFill="1" applyBorder="1" applyAlignment="1" applyProtection="1">
      <alignment horizontal="center" vertical="center"/>
      <protection/>
    </xf>
    <xf numFmtId="166" fontId="2" fillId="0" borderId="10" xfId="0" applyNumberFormat="1" applyFont="1" applyFill="1" applyBorder="1" applyAlignment="1" applyProtection="1">
      <alignment horizontal="center" vertical="center"/>
      <protection/>
    </xf>
    <xf numFmtId="0" fontId="10" fillId="0" borderId="0" xfId="0" applyFont="1" applyFill="1" applyBorder="1" applyAlignment="1" applyProtection="1">
      <alignment vertical="center" wrapText="1"/>
      <protection/>
    </xf>
    <xf numFmtId="0" fontId="2" fillId="0" borderId="57" xfId="0" applyFont="1" applyFill="1" applyBorder="1" applyAlignment="1" applyProtection="1">
      <alignment horizontal="center" vertical="center"/>
      <protection/>
    </xf>
    <xf numFmtId="166" fontId="2" fillId="0" borderId="27" xfId="0" applyNumberFormat="1"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166" fontId="8" fillId="0" borderId="0" xfId="0" applyNumberFormat="1" applyFont="1" applyFill="1" applyBorder="1" applyAlignment="1" applyProtection="1">
      <alignment horizontal="center" vertical="center"/>
      <protection/>
    </xf>
    <xf numFmtId="0" fontId="2"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0" borderId="58" xfId="0" applyBorder="1" applyAlignment="1" applyProtection="1">
      <alignment horizontal="center" vertical="center"/>
      <protection/>
    </xf>
    <xf numFmtId="0" fontId="7" fillId="0" borderId="59" xfId="0" applyFont="1" applyBorder="1" applyAlignment="1" applyProtection="1">
      <alignment horizontal="center" vertical="center"/>
      <protection/>
    </xf>
    <xf numFmtId="166" fontId="2" fillId="0" borderId="33" xfId="0" applyNumberFormat="1"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wrapText="1"/>
      <protection/>
    </xf>
    <xf numFmtId="0" fontId="2" fillId="0" borderId="0" xfId="0" applyFont="1" applyAlignment="1" applyProtection="1">
      <alignment horizontal="left" vertical="center"/>
      <protection/>
    </xf>
    <xf numFmtId="166" fontId="3" fillId="38" borderId="21" xfId="0" applyNumberFormat="1" applyFont="1" applyFill="1" applyBorder="1" applyAlignment="1" applyProtection="1">
      <alignment horizontal="center" vertical="center"/>
      <protection/>
    </xf>
    <xf numFmtId="166" fontId="2" fillId="0" borderId="31" xfId="0" applyNumberFormat="1" applyFont="1" applyFill="1" applyBorder="1" applyAlignment="1" applyProtection="1">
      <alignment horizontal="center" vertical="center"/>
      <protection/>
    </xf>
    <xf numFmtId="0" fontId="13" fillId="0" borderId="0" xfId="0" applyFont="1" applyAlignment="1" applyProtection="1">
      <alignment vertical="center"/>
      <protection/>
    </xf>
    <xf numFmtId="0" fontId="6" fillId="0" borderId="0" xfId="0" applyFont="1" applyAlignment="1" applyProtection="1">
      <alignment horizontal="left" vertical="center"/>
      <protection/>
    </xf>
    <xf numFmtId="0" fontId="1" fillId="0" borderId="0" xfId="0" applyFont="1" applyAlignment="1" applyProtection="1">
      <alignment horizontal="left" vertical="center"/>
      <protection/>
    </xf>
    <xf numFmtId="0" fontId="10" fillId="41" borderId="0" xfId="0" applyFont="1" applyFill="1" applyAlignment="1" applyProtection="1">
      <alignment horizontal="center" vertical="center"/>
      <protection/>
    </xf>
    <xf numFmtId="0" fontId="59" fillId="0" borderId="0" xfId="0" applyFont="1" applyFill="1" applyAlignment="1" applyProtection="1">
      <alignment horizontal="left" vertical="center" wrapText="1"/>
      <protection/>
    </xf>
    <xf numFmtId="0" fontId="20" fillId="3" borderId="60" xfId="0" applyFont="1" applyFill="1" applyBorder="1" applyAlignment="1" applyProtection="1">
      <alignment horizontal="center" vertical="center"/>
      <protection/>
    </xf>
    <xf numFmtId="0" fontId="2" fillId="3" borderId="61" xfId="0" applyFont="1" applyFill="1" applyBorder="1" applyAlignment="1" applyProtection="1">
      <alignment horizontal="center" vertical="center"/>
      <protection/>
    </xf>
    <xf numFmtId="0" fontId="2" fillId="3" borderId="62" xfId="0" applyFont="1" applyFill="1" applyBorder="1" applyAlignment="1" applyProtection="1">
      <alignment horizontal="center" vertical="center"/>
      <protection/>
    </xf>
    <xf numFmtId="49" fontId="2" fillId="3" borderId="62" xfId="0" applyNumberFormat="1" applyFont="1" applyFill="1" applyBorder="1" applyAlignment="1" applyProtection="1">
      <alignment horizontal="center" vertical="center"/>
      <protection/>
    </xf>
    <xf numFmtId="0" fontId="2" fillId="3" borderId="63" xfId="0" applyFont="1" applyFill="1" applyBorder="1" applyAlignment="1" applyProtection="1">
      <alignment horizontal="center" vertical="center"/>
      <protection/>
    </xf>
    <xf numFmtId="0" fontId="0" fillId="0" borderId="0" xfId="0" applyFill="1" applyAlignment="1" applyProtection="1">
      <alignment vertical="center"/>
      <protection/>
    </xf>
    <xf numFmtId="0" fontId="2" fillId="0" borderId="64"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66" fontId="2" fillId="0" borderId="24" xfId="0" applyNumberFormat="1" applyFont="1" applyFill="1" applyBorder="1" applyAlignment="1" applyProtection="1">
      <alignment horizontal="center" vertical="center"/>
      <protection/>
    </xf>
    <xf numFmtId="166" fontId="2" fillId="0" borderId="13" xfId="0" applyNumberFormat="1" applyFont="1" applyFill="1" applyBorder="1" applyAlignment="1" applyProtection="1">
      <alignment horizontal="center" vertical="center"/>
      <protection/>
    </xf>
    <xf numFmtId="166" fontId="2" fillId="0" borderId="0"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2" fillId="4" borderId="65" xfId="0" applyFont="1" applyFill="1" applyBorder="1" applyAlignment="1" applyProtection="1">
      <alignment horizontal="center" vertical="center"/>
      <protection/>
    </xf>
    <xf numFmtId="0" fontId="4" fillId="38" borderId="64"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2" fillId="3" borderId="64" xfId="0" applyFont="1" applyFill="1" applyBorder="1" applyAlignment="1" applyProtection="1">
      <alignment horizontal="center" vertical="center"/>
      <protection/>
    </xf>
    <xf numFmtId="0" fontId="2" fillId="3" borderId="61" xfId="0" applyFont="1" applyFill="1" applyBorder="1" applyAlignment="1" applyProtection="1">
      <alignment horizontal="center" vertical="center" wrapText="1"/>
      <protection/>
    </xf>
    <xf numFmtId="0" fontId="2" fillId="3" borderId="62" xfId="0" applyFont="1" applyFill="1" applyBorder="1" applyAlignment="1" applyProtection="1">
      <alignment horizontal="center" vertical="center" wrapText="1"/>
      <protection/>
    </xf>
    <xf numFmtId="49" fontId="2" fillId="3" borderId="63" xfId="0" applyNumberFormat="1"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protection/>
    </xf>
    <xf numFmtId="166" fontId="2" fillId="0" borderId="24" xfId="0" applyNumberFormat="1" applyFont="1" applyFill="1" applyBorder="1" applyAlignment="1" applyProtection="1">
      <alignment horizontal="center" vertical="center"/>
      <protection/>
    </xf>
    <xf numFmtId="166" fontId="2" fillId="0" borderId="13" xfId="0" applyNumberFormat="1" applyFont="1" applyFill="1" applyBorder="1" applyAlignment="1" applyProtection="1">
      <alignment horizontal="center" vertical="center"/>
      <protection/>
    </xf>
    <xf numFmtId="0" fontId="2" fillId="4" borderId="22"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horizontal="left" vertical="center" wrapText="1"/>
      <protection/>
    </xf>
    <xf numFmtId="0" fontId="24" fillId="36" borderId="10" xfId="0" applyFont="1" applyFill="1" applyBorder="1" applyAlignment="1" applyProtection="1">
      <alignment horizontal="center" vertical="center"/>
      <protection/>
    </xf>
    <xf numFmtId="166" fontId="24" fillId="36" borderId="13" xfId="0" applyNumberFormat="1"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166" fontId="24" fillId="0" borderId="0" xfId="0" applyNumberFormat="1" applyFont="1" applyFill="1" applyBorder="1" applyAlignment="1" applyProtection="1">
      <alignment horizontal="center" vertical="center"/>
      <protection/>
    </xf>
    <xf numFmtId="0" fontId="59" fillId="0" borderId="0" xfId="0" applyFont="1" applyFill="1" applyAlignment="1" applyProtection="1">
      <alignment horizontal="center" vertical="center"/>
      <protection/>
    </xf>
    <xf numFmtId="166" fontId="2" fillId="0" borderId="0" xfId="0" applyNumberFormat="1" applyFont="1" applyFill="1" applyBorder="1" applyAlignment="1" applyProtection="1">
      <alignment vertical="center"/>
      <protection/>
    </xf>
    <xf numFmtId="0" fontId="0" fillId="0" borderId="0" xfId="0"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166" fontId="2" fillId="0" borderId="34" xfId="0" applyNumberFormat="1" applyFont="1" applyFill="1" applyBorder="1" applyAlignment="1" applyProtection="1">
      <alignment horizontal="center" vertical="center"/>
      <protection/>
    </xf>
    <xf numFmtId="166" fontId="2" fillId="0" borderId="12" xfId="0" applyNumberFormat="1" applyFont="1" applyFill="1" applyBorder="1" applyAlignment="1" applyProtection="1">
      <alignment horizontal="center" vertical="center"/>
      <protection/>
    </xf>
    <xf numFmtId="166" fontId="2" fillId="0" borderId="66" xfId="0" applyNumberFormat="1"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4" fillId="38" borderId="21" xfId="0" applyFont="1" applyFill="1" applyBorder="1" applyAlignment="1" applyProtection="1">
      <alignment horizontal="center" vertical="center"/>
      <protection/>
    </xf>
    <xf numFmtId="0" fontId="59" fillId="0" borderId="0" xfId="0" applyFont="1" applyFill="1" applyBorder="1" applyAlignment="1" applyProtection="1">
      <alignment vertical="center" wrapText="1"/>
      <protection/>
    </xf>
    <xf numFmtId="0" fontId="2" fillId="4" borderId="18"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166" fontId="2" fillId="0" borderId="26" xfId="0" applyNumberFormat="1" applyFont="1" applyFill="1" applyBorder="1" applyAlignment="1" applyProtection="1">
      <alignment horizontal="center" vertical="center"/>
      <protection/>
    </xf>
    <xf numFmtId="0" fontId="2" fillId="4" borderId="14" xfId="0" applyFont="1" applyFill="1" applyBorder="1" applyAlignment="1" applyProtection="1">
      <alignment horizontal="center" vertical="center"/>
      <protection/>
    </xf>
    <xf numFmtId="166" fontId="2" fillId="0" borderId="0" xfId="0" applyNumberFormat="1" applyFont="1" applyFill="1" applyBorder="1" applyAlignment="1" applyProtection="1">
      <alignment horizontal="center" vertical="center"/>
      <protection/>
    </xf>
    <xf numFmtId="166" fontId="8" fillId="0" borderId="67" xfId="0" applyNumberFormat="1" applyFont="1" applyFill="1" applyBorder="1" applyAlignment="1" applyProtection="1">
      <alignment horizontal="center" vertical="center"/>
      <protection/>
    </xf>
    <xf numFmtId="166" fontId="2" fillId="0" borderId="68" xfId="0" applyNumberFormat="1" applyFont="1" applyFill="1" applyBorder="1" applyAlignment="1" applyProtection="1">
      <alignment horizontal="center" vertical="center"/>
      <protection/>
    </xf>
    <xf numFmtId="166" fontId="2" fillId="0" borderId="49" xfId="0" applyNumberFormat="1" applyFont="1" applyFill="1" applyBorder="1" applyAlignment="1" applyProtection="1">
      <alignment horizontal="center" vertical="center"/>
      <protection/>
    </xf>
    <xf numFmtId="166" fontId="2" fillId="0" borderId="5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wrapText="1"/>
      <protection/>
    </xf>
    <xf numFmtId="0" fontId="2" fillId="0" borderId="20" xfId="0" applyFont="1" applyFill="1" applyBorder="1" applyAlignment="1" applyProtection="1">
      <alignment horizontal="center" vertical="center"/>
      <protection/>
    </xf>
    <xf numFmtId="0" fontId="15" fillId="36" borderId="64" xfId="0" applyFont="1" applyFill="1" applyBorder="1" applyAlignment="1" applyProtection="1">
      <alignment horizontal="center" vertical="center"/>
      <protection/>
    </xf>
    <xf numFmtId="166" fontId="2" fillId="0" borderId="11" xfId="0" applyNumberFormat="1" applyFont="1" applyFill="1" applyBorder="1" applyAlignment="1" applyProtection="1">
      <alignment horizontal="center" vertical="center"/>
      <protection/>
    </xf>
    <xf numFmtId="0" fontId="61" fillId="2" borderId="41" xfId="0" applyFont="1" applyFill="1" applyBorder="1" applyAlignment="1" applyProtection="1">
      <alignment horizontal="center" vertical="center"/>
      <protection locked="0"/>
    </xf>
    <xf numFmtId="0" fontId="61" fillId="2" borderId="16" xfId="0" applyFont="1" applyFill="1" applyBorder="1" applyAlignment="1" applyProtection="1">
      <alignment horizontal="center" vertical="center"/>
      <protection locked="0"/>
    </xf>
    <xf numFmtId="0" fontId="61" fillId="2" borderId="42" xfId="0"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protection locked="0"/>
    </xf>
    <xf numFmtId="0" fontId="53" fillId="0" borderId="47" xfId="0" applyFont="1" applyBorder="1" applyAlignment="1" applyProtection="1">
      <alignment horizontal="left" vertical="center" wrapText="1"/>
      <protection locked="0"/>
    </xf>
    <xf numFmtId="0" fontId="61" fillId="2" borderId="69" xfId="0" applyFont="1" applyFill="1" applyBorder="1" applyAlignment="1" applyProtection="1">
      <alignment horizontal="center" vertical="center"/>
      <protection locked="0"/>
    </xf>
    <xf numFmtId="0" fontId="61" fillId="2" borderId="29" xfId="0" applyFont="1" applyFill="1" applyBorder="1" applyAlignment="1" applyProtection="1">
      <alignment horizontal="center" vertical="center"/>
      <protection locked="0"/>
    </xf>
    <xf numFmtId="0" fontId="61" fillId="2" borderId="70" xfId="0" applyFont="1" applyFill="1" applyBorder="1" applyAlignment="1" applyProtection="1">
      <alignment horizontal="center" vertical="center"/>
      <protection locked="0"/>
    </xf>
    <xf numFmtId="0" fontId="61" fillId="2" borderId="13" xfId="0" applyFont="1" applyFill="1" applyBorder="1" applyAlignment="1" applyProtection="1">
      <alignment horizontal="center" vertical="center"/>
      <protection locked="0"/>
    </xf>
    <xf numFmtId="0" fontId="61" fillId="2" borderId="23" xfId="0" applyFont="1" applyFill="1" applyBorder="1" applyAlignment="1" applyProtection="1">
      <alignment horizontal="center" vertical="center"/>
      <protection locked="0"/>
    </xf>
    <xf numFmtId="0" fontId="53" fillId="0" borderId="21" xfId="0" applyFont="1" applyBorder="1" applyAlignment="1" applyProtection="1">
      <alignment horizontal="left" vertical="center" wrapText="1"/>
      <protection locked="0"/>
    </xf>
    <xf numFmtId="0" fontId="2" fillId="43" borderId="28" xfId="0" applyFont="1" applyFill="1" applyBorder="1" applyAlignment="1" applyProtection="1">
      <alignment horizontal="center" vertical="center" wrapText="1"/>
      <protection/>
    </xf>
    <xf numFmtId="0" fontId="4" fillId="2" borderId="40"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2" fillId="7" borderId="38" xfId="0" applyFont="1" applyFill="1" applyBorder="1" applyAlignment="1" applyProtection="1">
      <alignment horizontal="center" vertical="center"/>
      <protection/>
    </xf>
    <xf numFmtId="0" fontId="2" fillId="7" borderId="17" xfId="0" applyFont="1" applyFill="1" applyBorder="1" applyAlignment="1" applyProtection="1">
      <alignment horizontal="center" vertical="center"/>
      <protection/>
    </xf>
    <xf numFmtId="0" fontId="4" fillId="2" borderId="13" xfId="0" applyFont="1" applyFill="1" applyBorder="1" applyAlignment="1" applyProtection="1">
      <alignment horizontal="center" vertical="center"/>
      <protection locked="0"/>
    </xf>
    <xf numFmtId="166" fontId="4" fillId="2" borderId="18" xfId="0" applyNumberFormat="1" applyFont="1" applyFill="1" applyBorder="1" applyAlignment="1" applyProtection="1">
      <alignment horizontal="center" vertical="center"/>
      <protection locked="0"/>
    </xf>
    <xf numFmtId="166" fontId="4" fillId="2" borderId="14"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xf>
    <xf numFmtId="0" fontId="10" fillId="4" borderId="64" xfId="0" applyFont="1" applyFill="1" applyBorder="1" applyAlignment="1" applyProtection="1">
      <alignment horizontal="left" vertical="center" wrapText="1"/>
      <protection/>
    </xf>
    <xf numFmtId="0" fontId="0" fillId="0" borderId="0" xfId="0" applyAlignment="1" applyProtection="1">
      <alignment horizontal="center" vertical="center"/>
      <protection/>
    </xf>
    <xf numFmtId="166" fontId="62" fillId="38" borderId="53"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59" fillId="0" borderId="12" xfId="0" applyFont="1" applyBorder="1" applyAlignment="1" applyProtection="1">
      <alignment horizontal="center" vertical="center"/>
      <protection/>
    </xf>
    <xf numFmtId="0" fontId="4" fillId="2" borderId="35" xfId="0" applyFont="1" applyFill="1" applyBorder="1" applyAlignment="1" applyProtection="1">
      <alignment horizontal="center" vertical="center"/>
      <protection locked="0"/>
    </xf>
    <xf numFmtId="0" fontId="4" fillId="2" borderId="39" xfId="0" applyFont="1" applyFill="1" applyBorder="1" applyAlignment="1" applyProtection="1">
      <alignment horizontal="center" vertical="center"/>
      <protection locked="0"/>
    </xf>
    <xf numFmtId="0" fontId="4" fillId="2" borderId="32" xfId="0" applyFont="1" applyFill="1" applyBorder="1" applyAlignment="1" applyProtection="1">
      <alignment horizontal="center" vertical="center"/>
      <protection locked="0"/>
    </xf>
    <xf numFmtId="0" fontId="0" fillId="4" borderId="22" xfId="0" applyFill="1"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4" fillId="2" borderId="37"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71" xfId="0" applyFont="1" applyFill="1" applyBorder="1" applyAlignment="1" applyProtection="1">
      <alignment horizontal="center" vertical="center"/>
      <protection locked="0"/>
    </xf>
    <xf numFmtId="0" fontId="4" fillId="2" borderId="72"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0" fillId="4" borderId="47" xfId="0" applyFill="1" applyBorder="1" applyAlignment="1" applyProtection="1">
      <alignment vertical="center" wrapText="1"/>
      <protection locked="0"/>
    </xf>
    <xf numFmtId="0" fontId="10" fillId="4" borderId="47" xfId="0" applyFont="1" applyFill="1" applyBorder="1" applyAlignment="1" applyProtection="1">
      <alignment wrapText="1"/>
      <protection locked="0"/>
    </xf>
    <xf numFmtId="0" fontId="10" fillId="4" borderId="14" xfId="0" applyFont="1" applyFill="1" applyBorder="1" applyAlignment="1" applyProtection="1">
      <alignment wrapText="1"/>
      <protection locked="0"/>
    </xf>
    <xf numFmtId="0" fontId="0" fillId="4" borderId="14" xfId="0" applyFill="1" applyBorder="1" applyAlignment="1" applyProtection="1">
      <alignment vertical="center" wrapText="1"/>
      <protection locked="0"/>
    </xf>
    <xf numFmtId="0" fontId="10" fillId="0" borderId="51" xfId="0" applyFont="1" applyBorder="1" applyAlignment="1" applyProtection="1">
      <alignment wrapText="1"/>
      <protection locked="0"/>
    </xf>
    <xf numFmtId="0" fontId="10" fillId="0" borderId="18" xfId="0" applyFont="1" applyBorder="1" applyAlignment="1" applyProtection="1">
      <alignment wrapText="1"/>
      <protection locked="0"/>
    </xf>
    <xf numFmtId="0" fontId="13" fillId="0" borderId="0" xfId="0" applyFont="1" applyAlignment="1" applyProtection="1">
      <alignment/>
      <protection/>
    </xf>
    <xf numFmtId="0" fontId="13" fillId="0" borderId="0" xfId="0" applyFont="1" applyAlignment="1" applyProtection="1">
      <alignment wrapText="1"/>
      <protection/>
    </xf>
    <xf numFmtId="0" fontId="5" fillId="0" borderId="0" xfId="0" applyFont="1" applyAlignment="1" applyProtection="1">
      <alignment horizontal="center" vertical="center"/>
      <protection/>
    </xf>
    <xf numFmtId="0" fontId="10" fillId="0" borderId="0" xfId="0" applyFont="1" applyAlignment="1" applyProtection="1">
      <alignment/>
      <protection/>
    </xf>
    <xf numFmtId="0" fontId="10" fillId="0" borderId="0" xfId="0" applyFont="1" applyAlignment="1" applyProtection="1">
      <alignment wrapText="1"/>
      <protection/>
    </xf>
    <xf numFmtId="0" fontId="5" fillId="34" borderId="0" xfId="0" applyFont="1" applyFill="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4" fillId="0" borderId="0" xfId="0" applyFont="1" applyAlignment="1" applyProtection="1">
      <alignment/>
      <protection/>
    </xf>
    <xf numFmtId="0" fontId="5" fillId="0" borderId="0" xfId="0" applyFont="1" applyFill="1" applyAlignment="1" applyProtection="1">
      <alignment horizontal="center" vertical="center" wrapText="1"/>
      <protection/>
    </xf>
    <xf numFmtId="0" fontId="4" fillId="0" borderId="0" xfId="0" applyFont="1" applyFill="1" applyBorder="1" applyAlignment="1" applyProtection="1">
      <alignment horizontal="center" wrapText="1"/>
      <protection/>
    </xf>
    <xf numFmtId="0" fontId="4" fillId="0" borderId="0" xfId="0" applyFont="1" applyFill="1" applyBorder="1" applyAlignment="1" applyProtection="1">
      <alignment horizontal="center"/>
      <protection/>
    </xf>
    <xf numFmtId="0" fontId="4" fillId="3" borderId="72" xfId="0" applyFont="1" applyFill="1" applyBorder="1" applyAlignment="1" applyProtection="1">
      <alignment horizontal="center"/>
      <protection/>
    </xf>
    <xf numFmtId="0" fontId="59" fillId="3" borderId="0" xfId="0" applyFont="1" applyFill="1" applyAlignment="1" applyProtection="1">
      <alignment vertical="center" wrapText="1"/>
      <protection/>
    </xf>
    <xf numFmtId="0" fontId="10" fillId="4" borderId="21" xfId="0" applyFont="1" applyFill="1" applyBorder="1" applyAlignment="1" applyProtection="1">
      <alignment horizontal="left" vertical="center" wrapText="1"/>
      <protection/>
    </xf>
    <xf numFmtId="0" fontId="4" fillId="0" borderId="10" xfId="0" applyFont="1" applyFill="1" applyBorder="1" applyAlignment="1" applyProtection="1">
      <alignment horizontal="center" vertical="center"/>
      <protection/>
    </xf>
    <xf numFmtId="166" fontId="3" fillId="38" borderId="21" xfId="0" applyNumberFormat="1" applyFont="1" applyFill="1" applyBorder="1" applyAlignment="1" applyProtection="1">
      <alignment horizontal="center" vertical="center" wrapText="1"/>
      <protection/>
    </xf>
    <xf numFmtId="0" fontId="10" fillId="0" borderId="64" xfId="0" applyFont="1" applyFill="1" applyBorder="1" applyAlignment="1" applyProtection="1">
      <alignment horizontal="left" vertical="center" wrapText="1"/>
      <protection/>
    </xf>
    <xf numFmtId="0" fontId="7" fillId="0" borderId="0" xfId="0" applyFont="1" applyFill="1" applyAlignment="1" applyProtection="1">
      <alignment vertical="center"/>
      <protection/>
    </xf>
    <xf numFmtId="0" fontId="10" fillId="0" borderId="0" xfId="0" applyFont="1" applyFill="1" applyBorder="1" applyAlignment="1" applyProtection="1">
      <alignment horizontal="center" wrapText="1"/>
      <protection/>
    </xf>
    <xf numFmtId="0" fontId="10" fillId="0" borderId="0" xfId="0" applyFont="1" applyFill="1" applyAlignment="1" applyProtection="1">
      <alignment/>
      <protection/>
    </xf>
    <xf numFmtId="166" fontId="3"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protection/>
    </xf>
    <xf numFmtId="0" fontId="3" fillId="0" borderId="0" xfId="0" applyFont="1" applyFill="1" applyBorder="1" applyAlignment="1" applyProtection="1">
      <alignment vertical="center"/>
      <protection/>
    </xf>
    <xf numFmtId="0" fontId="10" fillId="0" borderId="21" xfId="0" applyFont="1" applyFill="1" applyBorder="1" applyAlignment="1" applyProtection="1">
      <alignment horizontal="left" vertical="center" wrapText="1"/>
      <protection/>
    </xf>
    <xf numFmtId="166" fontId="4" fillId="0" borderId="0" xfId="0" applyNumberFormat="1" applyFont="1" applyFill="1" applyBorder="1" applyAlignment="1" applyProtection="1">
      <alignment/>
      <protection/>
    </xf>
    <xf numFmtId="0" fontId="4" fillId="0" borderId="0" xfId="0" applyFont="1" applyFill="1" applyBorder="1" applyAlignment="1" applyProtection="1">
      <alignment horizontal="center"/>
      <protection/>
    </xf>
    <xf numFmtId="166" fontId="4" fillId="0" borderId="0" xfId="0" applyNumberFormat="1"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3" fillId="0" borderId="0" xfId="0" applyFont="1" applyFill="1" applyBorder="1" applyAlignment="1" applyProtection="1">
      <alignment horizontal="center" vertical="center"/>
      <protection/>
    </xf>
    <xf numFmtId="0" fontId="10" fillId="0" borderId="0" xfId="0" applyFont="1" applyFill="1" applyAlignment="1" applyProtection="1">
      <alignment wrapText="1"/>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5" fillId="0" borderId="0" xfId="0" applyFont="1" applyFill="1" applyAlignment="1" applyProtection="1">
      <alignment horizontal="left" vertical="center"/>
      <protection/>
    </xf>
    <xf numFmtId="0" fontId="5" fillId="0" borderId="0" xfId="0" applyFont="1" applyFill="1" applyBorder="1" applyAlignment="1" applyProtection="1">
      <alignment horizontal="left" vertical="center"/>
      <protection/>
    </xf>
    <xf numFmtId="0" fontId="13" fillId="0" borderId="0" xfId="0" applyFont="1" applyFill="1" applyAlignment="1" applyProtection="1">
      <alignment horizontal="left" vertical="center"/>
      <protection/>
    </xf>
    <xf numFmtId="0" fontId="13" fillId="0" borderId="0" xfId="0" applyFont="1" applyFill="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10" fillId="0" borderId="21" xfId="0" applyFont="1" applyFill="1" applyBorder="1" applyAlignment="1" applyProtection="1">
      <alignment horizontal="left" wrapText="1"/>
      <protection/>
    </xf>
    <xf numFmtId="0" fontId="4" fillId="0" borderId="0" xfId="0" applyFont="1" applyFill="1" applyBorder="1" applyAlignment="1" applyProtection="1">
      <alignment vertical="center"/>
      <protection/>
    </xf>
    <xf numFmtId="0" fontId="0" fillId="0" borderId="0" xfId="0" applyFill="1" applyBorder="1" applyAlignment="1" applyProtection="1">
      <alignment/>
      <protection/>
    </xf>
    <xf numFmtId="0" fontId="4" fillId="0" borderId="0" xfId="0" applyFont="1" applyFill="1" applyBorder="1" applyAlignment="1" applyProtection="1">
      <alignment vertical="center" wrapText="1"/>
      <protection/>
    </xf>
    <xf numFmtId="0" fontId="0" fillId="0" borderId="0" xfId="0" applyBorder="1" applyAlignment="1" applyProtection="1">
      <alignment/>
      <protection/>
    </xf>
    <xf numFmtId="0" fontId="4" fillId="0" borderId="0" xfId="0" applyFont="1" applyFill="1" applyBorder="1" applyAlignment="1" applyProtection="1">
      <alignment horizontal="center" vertical="center" wrapText="1"/>
      <protection/>
    </xf>
    <xf numFmtId="166" fontId="4" fillId="0" borderId="0" xfId="0" applyNumberFormat="1" applyFont="1" applyFill="1" applyBorder="1" applyAlignment="1" applyProtection="1">
      <alignment vertical="center"/>
      <protection/>
    </xf>
    <xf numFmtId="166" fontId="4" fillId="0" borderId="0" xfId="0" applyNumberFormat="1" applyFont="1" applyFill="1" applyBorder="1" applyAlignment="1" applyProtection="1">
      <alignment vertical="center" wrapText="1"/>
      <protection/>
    </xf>
    <xf numFmtId="166" fontId="4" fillId="0" borderId="0" xfId="0" applyNumberFormat="1" applyFont="1" applyFill="1" applyBorder="1" applyAlignment="1" applyProtection="1">
      <alignment wrapText="1"/>
      <protection/>
    </xf>
    <xf numFmtId="0" fontId="10" fillId="0" borderId="0" xfId="0" applyFont="1" applyAlignment="1" applyProtection="1">
      <alignment vertical="center" wrapText="1"/>
      <protection/>
    </xf>
    <xf numFmtId="166" fontId="62" fillId="0" borderId="0" xfId="0" applyNumberFormat="1" applyFont="1" applyFill="1" applyBorder="1" applyAlignment="1" applyProtection="1">
      <alignment horizontal="center" vertical="center" wrapText="1"/>
      <protection/>
    </xf>
    <xf numFmtId="0" fontId="10" fillId="0" borderId="0" xfId="0" applyFont="1" applyFill="1" applyAlignment="1" applyProtection="1">
      <alignment vertical="center" wrapText="1"/>
      <protection/>
    </xf>
    <xf numFmtId="0" fontId="10" fillId="4" borderId="21" xfId="0" applyFont="1" applyFill="1" applyBorder="1" applyAlignment="1" applyProtection="1">
      <alignment vertical="center" wrapText="1"/>
      <protection/>
    </xf>
    <xf numFmtId="0" fontId="10" fillId="4" borderId="73" xfId="0" applyFont="1" applyFill="1" applyBorder="1" applyAlignment="1" applyProtection="1">
      <alignment horizontal="center" vertical="center"/>
      <protection/>
    </xf>
    <xf numFmtId="0" fontId="10" fillId="4" borderId="56" xfId="0" applyFont="1" applyFill="1" applyBorder="1" applyAlignment="1" applyProtection="1">
      <alignment horizontal="center" vertical="center"/>
      <protection/>
    </xf>
    <xf numFmtId="0" fontId="10" fillId="4" borderId="69" xfId="0" applyFont="1" applyFill="1" applyBorder="1" applyAlignment="1" applyProtection="1">
      <alignment horizontal="center" vertical="center"/>
      <protection/>
    </xf>
    <xf numFmtId="0" fontId="10" fillId="4" borderId="13" xfId="0" applyFont="1" applyFill="1" applyBorder="1" applyAlignment="1" applyProtection="1">
      <alignment horizontal="center" vertical="center" wrapText="1"/>
      <protection/>
    </xf>
    <xf numFmtId="0" fontId="10" fillId="0" borderId="0" xfId="0" applyFont="1" applyFill="1" applyBorder="1" applyAlignment="1" applyProtection="1">
      <alignment wrapText="1"/>
      <protection/>
    </xf>
    <xf numFmtId="166" fontId="10" fillId="0" borderId="18" xfId="0" applyNumberFormat="1" applyFont="1" applyFill="1" applyBorder="1" applyAlignment="1" applyProtection="1">
      <alignment vertical="center"/>
      <protection/>
    </xf>
    <xf numFmtId="166" fontId="4" fillId="0" borderId="74" xfId="0" applyNumberFormat="1" applyFont="1" applyFill="1" applyBorder="1" applyAlignment="1" applyProtection="1">
      <alignment horizontal="center" vertical="center"/>
      <protection/>
    </xf>
    <xf numFmtId="166" fontId="4" fillId="0" borderId="48" xfId="0" applyNumberFormat="1" applyFont="1" applyFill="1" applyBorder="1" applyAlignment="1" applyProtection="1">
      <alignment horizontal="center" vertical="center"/>
      <protection/>
    </xf>
    <xf numFmtId="166" fontId="4" fillId="0" borderId="71" xfId="0" applyNumberFormat="1" applyFont="1" applyFill="1" applyBorder="1" applyAlignment="1" applyProtection="1">
      <alignment horizontal="center" vertical="center"/>
      <protection/>
    </xf>
    <xf numFmtId="166" fontId="4" fillId="0" borderId="40" xfId="0" applyNumberFormat="1" applyFont="1" applyFill="1" applyBorder="1" applyAlignment="1" applyProtection="1">
      <alignment horizontal="center" vertical="center" wrapText="1"/>
      <protection/>
    </xf>
    <xf numFmtId="166" fontId="4" fillId="0" borderId="0" xfId="0" applyNumberFormat="1" applyFont="1" applyFill="1" applyBorder="1" applyAlignment="1" applyProtection="1">
      <alignment horizontal="center" vertical="center" wrapText="1"/>
      <protection/>
    </xf>
    <xf numFmtId="166" fontId="10" fillId="0" borderId="14" xfId="0" applyNumberFormat="1" applyFont="1" applyFill="1" applyBorder="1" applyAlignment="1" applyProtection="1">
      <alignment vertical="center" wrapText="1"/>
      <protection/>
    </xf>
    <xf numFmtId="166" fontId="4" fillId="0" borderId="15" xfId="0" applyNumberFormat="1" applyFont="1" applyFill="1" applyBorder="1" applyAlignment="1" applyProtection="1">
      <alignment horizontal="center" vertical="center"/>
      <protection/>
    </xf>
    <xf numFmtId="166" fontId="4" fillId="0" borderId="50" xfId="0" applyNumberFormat="1" applyFont="1" applyFill="1" applyBorder="1" applyAlignment="1" applyProtection="1">
      <alignment horizontal="center" vertical="center"/>
      <protection/>
    </xf>
    <xf numFmtId="166" fontId="4" fillId="0" borderId="42" xfId="0" applyNumberFormat="1" applyFont="1" applyFill="1" applyBorder="1" applyAlignment="1" applyProtection="1">
      <alignment horizontal="center" vertical="center"/>
      <protection/>
    </xf>
    <xf numFmtId="166" fontId="4" fillId="0" borderId="32"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66" fontId="4" fillId="0" borderId="0" xfId="0" applyNumberFormat="1" applyFont="1" applyFill="1" applyBorder="1" applyAlignment="1" applyProtection="1">
      <alignment horizontal="center" vertical="center"/>
      <protection/>
    </xf>
    <xf numFmtId="0" fontId="10" fillId="4" borderId="55" xfId="0"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xf>
    <xf numFmtId="0" fontId="4" fillId="41" borderId="12" xfId="0" applyFont="1" applyFill="1" applyBorder="1" applyAlignment="1" applyProtection="1">
      <alignment horizontal="center" vertical="center" wrapText="1"/>
      <protection/>
    </xf>
    <xf numFmtId="0" fontId="10" fillId="0" borderId="17" xfId="0" applyFont="1" applyFill="1" applyBorder="1" applyAlignment="1" applyProtection="1">
      <alignment horizontal="left" vertical="center" wrapText="1"/>
      <protection/>
    </xf>
    <xf numFmtId="0" fontId="5" fillId="38" borderId="18" xfId="0" applyFont="1" applyFill="1" applyBorder="1" applyAlignment="1" applyProtection="1">
      <alignment horizontal="center" vertical="center"/>
      <protection/>
    </xf>
    <xf numFmtId="166" fontId="3" fillId="38" borderId="14" xfId="0" applyNumberFormat="1" applyFont="1" applyFill="1" applyBorder="1" applyAlignment="1" applyProtection="1">
      <alignment horizontal="center" vertical="center" wrapText="1"/>
      <protection/>
    </xf>
    <xf numFmtId="0" fontId="4" fillId="3" borderId="30" xfId="0" applyFont="1" applyFill="1" applyBorder="1" applyAlignment="1" applyProtection="1">
      <alignment horizontal="center" vertical="center"/>
      <protection/>
    </xf>
    <xf numFmtId="0" fontId="4" fillId="3" borderId="72" xfId="0" applyFont="1" applyFill="1" applyBorder="1" applyAlignment="1" applyProtection="1">
      <alignment horizontal="center" vertical="center"/>
      <protection/>
    </xf>
    <xf numFmtId="0" fontId="4" fillId="0" borderId="18" xfId="0" applyFont="1" applyFill="1" applyBorder="1" applyAlignment="1" applyProtection="1">
      <alignment wrapText="1"/>
      <protection/>
    </xf>
    <xf numFmtId="0" fontId="4" fillId="0" borderId="0" xfId="0" applyFont="1" applyFill="1" applyBorder="1" applyAlignment="1" applyProtection="1">
      <alignment horizontal="center" vertical="center"/>
      <protection/>
    </xf>
    <xf numFmtId="166" fontId="3" fillId="0" borderId="0" xfId="0" applyNumberFormat="1" applyFont="1" applyFill="1" applyBorder="1" applyAlignment="1" applyProtection="1">
      <alignment horizontal="center" vertical="center" wrapText="1"/>
      <protection/>
    </xf>
    <xf numFmtId="0" fontId="10" fillId="4" borderId="47" xfId="0" applyFont="1" applyFill="1" applyBorder="1" applyAlignment="1" applyProtection="1">
      <alignment horizontal="right" wrapText="1"/>
      <protection/>
    </xf>
    <xf numFmtId="0" fontId="4" fillId="0" borderId="38" xfId="0" applyFont="1" applyFill="1" applyBorder="1" applyAlignment="1" applyProtection="1">
      <alignment horizontal="center" wrapText="1"/>
      <protection/>
    </xf>
    <xf numFmtId="0" fontId="10" fillId="4" borderId="47" xfId="0" applyFont="1" applyFill="1" applyBorder="1" applyAlignment="1" applyProtection="1">
      <alignment horizontal="right" vertical="center" wrapText="1"/>
      <protection/>
    </xf>
    <xf numFmtId="0" fontId="4" fillId="0" borderId="47" xfId="0" applyFont="1" applyFill="1" applyBorder="1" applyAlignment="1" applyProtection="1">
      <alignment wrapText="1"/>
      <protection/>
    </xf>
    <xf numFmtId="0" fontId="10" fillId="4" borderId="51" xfId="0" applyFont="1" applyFill="1" applyBorder="1" applyAlignment="1" applyProtection="1">
      <alignment horizontal="right" wrapText="1"/>
      <protection/>
    </xf>
    <xf numFmtId="0" fontId="4" fillId="0" borderId="52" xfId="0" applyFont="1" applyFill="1" applyBorder="1" applyAlignment="1" applyProtection="1">
      <alignment horizontal="left" wrapText="1"/>
      <protection/>
    </xf>
    <xf numFmtId="0" fontId="10" fillId="4" borderId="52" xfId="0" applyFont="1" applyFill="1" applyBorder="1" applyAlignment="1" applyProtection="1">
      <alignment horizontal="right" wrapText="1"/>
      <protection/>
    </xf>
    <xf numFmtId="0" fontId="10" fillId="4" borderId="14" xfId="0" applyFont="1" applyFill="1" applyBorder="1" applyAlignment="1" applyProtection="1">
      <alignment horizontal="right" wrapText="1"/>
      <protection/>
    </xf>
    <xf numFmtId="0" fontId="10" fillId="0" borderId="0" xfId="0" applyFont="1" applyAlignment="1" applyProtection="1">
      <alignment horizontal="center" vertical="center"/>
      <protection/>
    </xf>
    <xf numFmtId="0" fontId="10" fillId="0" borderId="0" xfId="0" applyFont="1" applyFill="1" applyAlignment="1" applyProtection="1">
      <alignment horizontal="center" vertical="center"/>
      <protection/>
    </xf>
    <xf numFmtId="166" fontId="7" fillId="34" borderId="21" xfId="0" applyNumberFormat="1" applyFont="1" applyFill="1" applyBorder="1" applyAlignment="1" applyProtection="1">
      <alignment horizontal="center" vertical="center"/>
      <protection/>
    </xf>
    <xf numFmtId="2" fontId="13" fillId="0" borderId="0" xfId="0" applyNumberFormat="1" applyFont="1" applyAlignment="1" applyProtection="1">
      <alignment/>
      <protection/>
    </xf>
    <xf numFmtId="166" fontId="4" fillId="0" borderId="68" xfId="0" applyNumberFormat="1" applyFont="1" applyFill="1" applyBorder="1" applyAlignment="1" applyProtection="1">
      <alignment horizontal="center" vertical="center"/>
      <protection/>
    </xf>
    <xf numFmtId="166" fontId="3" fillId="38" borderId="18" xfId="0" applyNumberFormat="1" applyFont="1" applyFill="1" applyBorder="1" applyAlignment="1" applyProtection="1">
      <alignment horizontal="center" vertical="center" wrapText="1"/>
      <protection/>
    </xf>
    <xf numFmtId="166" fontId="4" fillId="0" borderId="49" xfId="0" applyNumberFormat="1" applyFont="1" applyFill="1" applyBorder="1" applyAlignment="1" applyProtection="1">
      <alignment horizontal="center" vertical="center"/>
      <protection/>
    </xf>
    <xf numFmtId="166" fontId="3" fillId="38" borderId="47" xfId="0" applyNumberFormat="1" applyFont="1" applyFill="1" applyBorder="1" applyAlignment="1" applyProtection="1">
      <alignment horizontal="center" vertical="center" wrapText="1"/>
      <protection/>
    </xf>
    <xf numFmtId="166" fontId="4" fillId="0" borderId="30" xfId="0" applyNumberFormat="1" applyFont="1" applyFill="1" applyBorder="1" applyAlignment="1" applyProtection="1">
      <alignment horizontal="center" vertical="center"/>
      <protection/>
    </xf>
    <xf numFmtId="0" fontId="4" fillId="38" borderId="21" xfId="0" applyFont="1" applyFill="1" applyBorder="1" applyAlignment="1" applyProtection="1">
      <alignment horizontal="left" vertical="center"/>
      <protection/>
    </xf>
    <xf numFmtId="0" fontId="16" fillId="37" borderId="16" xfId="0" applyFont="1" applyFill="1" applyBorder="1" applyAlignment="1" applyProtection="1">
      <alignment horizontal="left" vertical="center" wrapText="1"/>
      <protection/>
    </xf>
    <xf numFmtId="0" fontId="7" fillId="0" borderId="0" xfId="0" applyFont="1" applyAlignment="1" applyProtection="1">
      <alignment horizontal="left" vertical="center" wrapText="1"/>
      <protection/>
    </xf>
    <xf numFmtId="0" fontId="2" fillId="0" borderId="0" xfId="0" applyFont="1" applyFill="1" applyAlignment="1" applyProtection="1">
      <alignment horizontal="left"/>
      <protection/>
    </xf>
    <xf numFmtId="0" fontId="2" fillId="0" borderId="0" xfId="0" applyFont="1" applyFill="1" applyAlignment="1" applyProtection="1">
      <alignment/>
      <protection/>
    </xf>
    <xf numFmtId="0" fontId="2" fillId="0" borderId="0" xfId="0" applyFont="1" applyAlignment="1" applyProtection="1">
      <alignment/>
      <protection/>
    </xf>
    <xf numFmtId="0" fontId="7" fillId="0" borderId="0" xfId="0" applyFont="1" applyAlignment="1" applyProtection="1">
      <alignment/>
      <protection/>
    </xf>
    <xf numFmtId="0" fontId="2" fillId="0" borderId="0" xfId="0" applyFont="1" applyAlignment="1" applyProtection="1">
      <alignment horizontal="left"/>
      <protection/>
    </xf>
    <xf numFmtId="0" fontId="7" fillId="3" borderId="12" xfId="0" applyFont="1" applyFill="1" applyBorder="1" applyAlignment="1" applyProtection="1">
      <alignment horizontal="right"/>
      <protection/>
    </xf>
    <xf numFmtId="0" fontId="7" fillId="0" borderId="0" xfId="0" applyFont="1" applyFill="1" applyBorder="1" applyAlignment="1" applyProtection="1">
      <alignment horizontal="right"/>
      <protection/>
    </xf>
    <xf numFmtId="0" fontId="2" fillId="0" borderId="0" xfId="0" applyFont="1" applyFill="1" applyBorder="1" applyAlignment="1" applyProtection="1">
      <alignment horizontal="left"/>
      <protection/>
    </xf>
    <xf numFmtId="0" fontId="2" fillId="0" borderId="0" xfId="0" applyFont="1" applyFill="1" applyAlignment="1" applyProtection="1">
      <alignment/>
      <protection/>
    </xf>
    <xf numFmtId="0" fontId="2" fillId="0" borderId="21" xfId="0" applyFont="1" applyBorder="1" applyAlignment="1" applyProtection="1">
      <alignment horizontal="center" vertical="center"/>
      <protection/>
    </xf>
    <xf numFmtId="0" fontId="2" fillId="0" borderId="0" xfId="0" applyFont="1" applyAlignment="1" applyProtection="1">
      <alignment horizontal="right" vertical="center"/>
      <protection/>
    </xf>
    <xf numFmtId="0" fontId="2" fillId="0" borderId="0" xfId="0" applyFont="1" applyAlignment="1" applyProtection="1">
      <alignment/>
      <protection/>
    </xf>
    <xf numFmtId="0" fontId="2" fillId="0" borderId="0" xfId="0" applyFont="1" applyBorder="1" applyAlignment="1" applyProtection="1">
      <alignment horizontal="left"/>
      <protection/>
    </xf>
    <xf numFmtId="0" fontId="2" fillId="0" borderId="64" xfId="0" applyFont="1" applyBorder="1" applyAlignment="1" applyProtection="1">
      <alignment horizontal="center"/>
      <protection/>
    </xf>
    <xf numFmtId="0" fontId="7" fillId="0" borderId="0" xfId="0" applyFont="1" applyAlignment="1" applyProtection="1">
      <alignment horizontal="right"/>
      <protection/>
    </xf>
    <xf numFmtId="0" fontId="7" fillId="10" borderId="12" xfId="0" applyFont="1" applyFill="1" applyBorder="1" applyAlignment="1" applyProtection="1">
      <alignment horizontal="right" vertical="center"/>
      <protection/>
    </xf>
    <xf numFmtId="0" fontId="2" fillId="0" borderId="0" xfId="0" applyFont="1" applyAlignment="1" applyProtection="1">
      <alignment vertical="top" wrapText="1"/>
      <protection/>
    </xf>
    <xf numFmtId="0" fontId="2" fillId="0" borderId="0" xfId="0" applyFont="1" applyAlignment="1" applyProtection="1">
      <alignment wrapText="1"/>
      <protection/>
    </xf>
    <xf numFmtId="0" fontId="2" fillId="0" borderId="0" xfId="0" applyFont="1" applyAlignment="1" applyProtection="1">
      <alignment horizontal="left" wrapText="1"/>
      <protection/>
    </xf>
    <xf numFmtId="0" fontId="2" fillId="0" borderId="0" xfId="0" applyFont="1" applyAlignment="1" applyProtection="1">
      <alignment horizontal="center" vertical="center" wrapText="1"/>
      <protection/>
    </xf>
    <xf numFmtId="0" fontId="7" fillId="41" borderId="0" xfId="0" applyFont="1" applyFill="1" applyAlignment="1" applyProtection="1">
      <alignment horizontal="center" vertical="center"/>
      <protection/>
    </xf>
    <xf numFmtId="0" fontId="2" fillId="0" borderId="0" xfId="0" applyFont="1" applyAlignment="1" applyProtection="1">
      <alignment horizontal="right"/>
      <protection/>
    </xf>
    <xf numFmtId="0" fontId="2" fillId="0" borderId="45" xfId="0" applyFont="1" applyBorder="1" applyAlignment="1" applyProtection="1">
      <alignment horizontal="center" vertical="center"/>
      <protection/>
    </xf>
    <xf numFmtId="0" fontId="2" fillId="0" borderId="0" xfId="0" applyFont="1" applyBorder="1" applyAlignment="1" applyProtection="1">
      <alignment horizontal="center"/>
      <protection/>
    </xf>
    <xf numFmtId="0" fontId="63" fillId="0" borderId="0" xfId="0" applyFont="1" applyAlignment="1" applyProtection="1">
      <alignment horizontal="left"/>
      <protection/>
    </xf>
    <xf numFmtId="0" fontId="63" fillId="0" borderId="0" xfId="0" applyFont="1" applyAlignment="1" applyProtection="1">
      <alignment horizontal="center" vertical="center"/>
      <protection/>
    </xf>
    <xf numFmtId="0" fontId="2" fillId="0" borderId="0" xfId="0" applyFont="1" applyFill="1" applyBorder="1" applyAlignment="1" applyProtection="1">
      <alignment horizontal="left" vertical="top" wrapText="1"/>
      <protection/>
    </xf>
    <xf numFmtId="0" fontId="2" fillId="0" borderId="75" xfId="0" applyFont="1" applyBorder="1" applyAlignment="1" applyProtection="1">
      <alignment horizontal="center"/>
      <protection/>
    </xf>
    <xf numFmtId="0" fontId="2" fillId="0" borderId="0" xfId="0" applyFont="1" applyBorder="1" applyAlignment="1" applyProtection="1">
      <alignment horizontal="left" wrapText="1"/>
      <protection/>
    </xf>
    <xf numFmtId="0" fontId="2" fillId="0" borderId="22" xfId="0" applyFont="1" applyBorder="1" applyAlignment="1" applyProtection="1">
      <alignment horizontal="center"/>
      <protection/>
    </xf>
    <xf numFmtId="0" fontId="0" fillId="0" borderId="0" xfId="0" applyAlignment="1" applyProtection="1">
      <alignment horizontal="center" vertical="center"/>
      <protection/>
    </xf>
    <xf numFmtId="0" fontId="61" fillId="2"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xf>
    <xf numFmtId="166" fontId="2" fillId="0" borderId="64" xfId="0" applyNumberFormat="1" applyFont="1" applyFill="1" applyBorder="1" applyAlignment="1" applyProtection="1">
      <alignment horizontal="center" vertical="center"/>
      <protection/>
    </xf>
    <xf numFmtId="0" fontId="0" fillId="0" borderId="21" xfId="0" applyBorder="1" applyAlignment="1" applyProtection="1">
      <alignment vertical="center" wrapText="1"/>
      <protection locked="0"/>
    </xf>
    <xf numFmtId="0" fontId="4" fillId="2" borderId="69" xfId="0" applyFont="1" applyFill="1" applyBorder="1" applyAlignment="1" applyProtection="1">
      <alignment horizontal="center" vertical="center"/>
      <protection locked="0"/>
    </xf>
    <xf numFmtId="0" fontId="4" fillId="3" borderId="60" xfId="0" applyFont="1" applyFill="1" applyBorder="1" applyAlignment="1" applyProtection="1">
      <alignment horizontal="center"/>
      <protection/>
    </xf>
    <xf numFmtId="0" fontId="4" fillId="3" borderId="76" xfId="0" applyFont="1" applyFill="1" applyBorder="1" applyAlignment="1" applyProtection="1">
      <alignment/>
      <protection/>
    </xf>
    <xf numFmtId="0" fontId="4" fillId="3" borderId="21" xfId="0" applyFont="1" applyFill="1" applyBorder="1" applyAlignment="1" applyProtection="1">
      <alignment horizontal="center"/>
      <protection/>
    </xf>
    <xf numFmtId="0" fontId="4" fillId="3" borderId="76" xfId="0" applyFont="1" applyFill="1" applyBorder="1" applyAlignment="1" applyProtection="1">
      <alignment horizontal="center" vertical="center"/>
      <protection/>
    </xf>
    <xf numFmtId="0" fontId="4" fillId="3" borderId="77" xfId="0" applyFont="1" applyFill="1" applyBorder="1" applyAlignment="1" applyProtection="1">
      <alignment/>
      <protection/>
    </xf>
    <xf numFmtId="0" fontId="0" fillId="0" borderId="74" xfId="0" applyBorder="1" applyAlignment="1" applyProtection="1">
      <alignment horizontal="center" vertical="center"/>
      <protection/>
    </xf>
    <xf numFmtId="1" fontId="60" fillId="0" borderId="29" xfId="0" applyNumberFormat="1" applyFont="1" applyFill="1" applyBorder="1" applyAlignment="1" applyProtection="1">
      <alignment horizontal="left" vertical="center" wrapText="1"/>
      <protection locked="0"/>
    </xf>
    <xf numFmtId="0" fontId="7" fillId="46" borderId="65" xfId="0" applyFont="1" applyFill="1" applyBorder="1" applyAlignment="1" applyProtection="1">
      <alignment vertical="center" wrapText="1"/>
      <protection/>
    </xf>
    <xf numFmtId="0" fontId="2" fillId="46" borderId="65" xfId="0" applyFont="1" applyFill="1" applyBorder="1" applyAlignment="1" applyProtection="1">
      <alignment horizontal="center" vertical="center" wrapText="1"/>
      <protection/>
    </xf>
    <xf numFmtId="0" fontId="2" fillId="10" borderId="72" xfId="0" applyFont="1" applyFill="1" applyBorder="1" applyAlignment="1" applyProtection="1">
      <alignment horizontal="center" vertical="center" wrapText="1"/>
      <protection/>
    </xf>
    <xf numFmtId="164" fontId="2" fillId="2" borderId="18" xfId="45" applyFont="1" applyFill="1" applyBorder="1" applyAlignment="1" applyProtection="1">
      <alignment horizontal="center" vertical="center"/>
      <protection locked="0"/>
    </xf>
    <xf numFmtId="164" fontId="2" fillId="2" borderId="47" xfId="45" applyFont="1" applyFill="1" applyBorder="1" applyAlignment="1" applyProtection="1">
      <alignment horizontal="center" vertical="center"/>
      <protection locked="0"/>
    </xf>
    <xf numFmtId="164" fontId="2" fillId="2" borderId="14" xfId="45" applyFont="1" applyFill="1" applyBorder="1" applyAlignment="1" applyProtection="1">
      <alignment horizontal="center" vertical="center"/>
      <protection locked="0"/>
    </xf>
    <xf numFmtId="164" fontId="2" fillId="0" borderId="21" xfId="45" applyFont="1" applyFill="1" applyBorder="1" applyAlignment="1" applyProtection="1">
      <alignment horizontal="center" vertical="center"/>
      <protection/>
    </xf>
    <xf numFmtId="164" fontId="2" fillId="2" borderId="78" xfId="45" applyFont="1" applyFill="1" applyBorder="1" applyAlignment="1" applyProtection="1">
      <alignment horizontal="center" vertical="center"/>
      <protection locked="0"/>
    </xf>
    <xf numFmtId="164" fontId="2" fillId="2" borderId="79" xfId="45" applyFont="1" applyFill="1" applyBorder="1" applyAlignment="1" applyProtection="1">
      <alignment horizontal="center" vertical="center"/>
      <protection locked="0"/>
    </xf>
    <xf numFmtId="164" fontId="2" fillId="2" borderId="80" xfId="45" applyFont="1" applyFill="1" applyBorder="1" applyAlignment="1" applyProtection="1">
      <alignment horizontal="center" vertical="center"/>
      <protection locked="0"/>
    </xf>
    <xf numFmtId="164" fontId="2" fillId="2" borderId="51" xfId="45" applyFont="1" applyFill="1" applyBorder="1" applyAlignment="1" applyProtection="1">
      <alignment horizontal="center" vertical="center"/>
      <protection locked="0"/>
    </xf>
    <xf numFmtId="164" fontId="2" fillId="2" borderId="21" xfId="45" applyFont="1" applyFill="1" applyBorder="1" applyAlignment="1" applyProtection="1">
      <alignment horizontal="center" vertical="center"/>
      <protection locked="0"/>
    </xf>
    <xf numFmtId="0" fontId="61" fillId="2" borderId="35" xfId="0" applyFont="1" applyFill="1" applyBorder="1" applyAlignment="1" applyProtection="1">
      <alignment horizontal="center" vertical="center"/>
      <protection locked="0"/>
    </xf>
    <xf numFmtId="0" fontId="61" fillId="2" borderId="32" xfId="0" applyFont="1" applyFill="1" applyBorder="1" applyAlignment="1" applyProtection="1">
      <alignment horizontal="center" vertical="center"/>
      <protection locked="0"/>
    </xf>
    <xf numFmtId="0" fontId="0" fillId="4" borderId="45" xfId="0" applyFill="1" applyBorder="1" applyAlignment="1" applyProtection="1">
      <alignment horizontal="left" vertical="center" wrapText="1"/>
      <protection locked="0"/>
    </xf>
    <xf numFmtId="0" fontId="11" fillId="4" borderId="0" xfId="0" applyFont="1" applyFill="1" applyBorder="1" applyAlignment="1" applyProtection="1">
      <alignment horizontal="left" vertical="top" wrapText="1"/>
      <protection/>
    </xf>
    <xf numFmtId="0" fontId="2" fillId="0" borderId="0" xfId="0" applyFont="1" applyBorder="1" applyAlignment="1" applyProtection="1">
      <alignment/>
      <protection/>
    </xf>
    <xf numFmtId="0" fontId="63" fillId="3" borderId="0" xfId="0" applyFont="1" applyFill="1" applyBorder="1" applyAlignment="1" applyProtection="1">
      <alignment horizontal="left"/>
      <protection/>
    </xf>
    <xf numFmtId="0" fontId="63" fillId="3" borderId="15" xfId="0" applyFont="1" applyFill="1" applyBorder="1" applyAlignment="1" applyProtection="1">
      <alignment horizontal="left"/>
      <protection/>
    </xf>
    <xf numFmtId="1" fontId="60" fillId="0" borderId="72" xfId="0" applyNumberFormat="1" applyFont="1" applyFill="1" applyBorder="1" applyAlignment="1" applyProtection="1">
      <alignment horizontal="left" vertical="center" wrapText="1"/>
      <protection locked="0"/>
    </xf>
    <xf numFmtId="0" fontId="5" fillId="40" borderId="45" xfId="0" applyFont="1" applyFill="1" applyBorder="1" applyAlignment="1">
      <alignment horizontal="center" vertical="center" wrapText="1"/>
    </xf>
    <xf numFmtId="0" fontId="5" fillId="40" borderId="51" xfId="0" applyFont="1" applyFill="1" applyBorder="1" applyAlignment="1">
      <alignment horizontal="center" vertical="center" wrapText="1"/>
    </xf>
    <xf numFmtId="0" fontId="5" fillId="39" borderId="45" xfId="0" applyFont="1" applyFill="1" applyBorder="1" applyAlignment="1">
      <alignment horizontal="center" vertical="center" wrapText="1"/>
    </xf>
    <xf numFmtId="0" fontId="5" fillId="39" borderId="51" xfId="0" applyFont="1" applyFill="1" applyBorder="1" applyAlignment="1">
      <alignment horizontal="center" vertical="center" wrapText="1"/>
    </xf>
    <xf numFmtId="0" fontId="19" fillId="47" borderId="29" xfId="0" applyFont="1" applyFill="1" applyBorder="1" applyAlignment="1">
      <alignment horizontal="center" vertical="center" wrapText="1"/>
    </xf>
    <xf numFmtId="0" fontId="19" fillId="47" borderId="0"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48" borderId="12" xfId="0" applyFont="1" applyFill="1" applyBorder="1" applyAlignment="1">
      <alignment horizontal="center" vertical="center" wrapText="1"/>
    </xf>
    <xf numFmtId="0" fontId="11" fillId="49" borderId="12" xfId="0" applyFont="1" applyFill="1" applyBorder="1" applyAlignment="1">
      <alignment horizontal="center" vertical="center" wrapText="1"/>
    </xf>
    <xf numFmtId="0" fontId="11" fillId="50" borderId="12" xfId="0" applyFont="1" applyFill="1" applyBorder="1" applyAlignment="1">
      <alignment horizontal="center" vertical="center" wrapText="1"/>
    </xf>
    <xf numFmtId="0" fontId="11" fillId="38" borderId="12" xfId="0" applyFont="1" applyFill="1" applyBorder="1" applyAlignment="1">
      <alignment horizontal="center" vertical="center" wrapText="1"/>
    </xf>
    <xf numFmtId="0" fontId="3" fillId="0" borderId="0" xfId="0" applyFont="1" applyFill="1" applyAlignment="1">
      <alignment horizontal="center" vertical="center" wrapText="1"/>
    </xf>
    <xf numFmtId="0" fontId="11" fillId="0" borderId="73"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3" borderId="73"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69" xfId="0" applyFont="1" applyFill="1" applyBorder="1" applyAlignment="1">
      <alignment horizontal="center" vertical="center" wrapText="1"/>
    </xf>
    <xf numFmtId="0" fontId="11" fillId="0" borderId="0" xfId="0" applyFont="1" applyAlignment="1">
      <alignment horizontal="left" vertical="center" wrapText="1"/>
    </xf>
    <xf numFmtId="0" fontId="11" fillId="4" borderId="31" xfId="0" applyFont="1" applyFill="1" applyBorder="1" applyAlignment="1" applyProtection="1">
      <alignment horizontal="left" vertical="top" wrapText="1"/>
      <protection/>
    </xf>
    <xf numFmtId="0" fontId="11" fillId="4" borderId="66" xfId="0" applyFont="1" applyFill="1" applyBorder="1" applyAlignment="1" applyProtection="1">
      <alignment horizontal="left" vertical="top" wrapText="1"/>
      <protection/>
    </xf>
    <xf numFmtId="0" fontId="11" fillId="4" borderId="32" xfId="0" applyFont="1" applyFill="1" applyBorder="1" applyAlignment="1" applyProtection="1">
      <alignment horizontal="left" vertical="top" wrapText="1"/>
      <protection/>
    </xf>
    <xf numFmtId="164" fontId="5" fillId="34" borderId="10" xfId="45" applyFont="1" applyFill="1" applyBorder="1" applyAlignment="1" applyProtection="1">
      <alignment horizontal="center" vertical="center"/>
      <protection/>
    </xf>
    <xf numFmtId="164" fontId="5" fillId="34" borderId="13" xfId="45" applyFont="1" applyFill="1" applyBorder="1" applyAlignment="1" applyProtection="1">
      <alignment horizontal="center" vertical="center"/>
      <protection/>
    </xf>
    <xf numFmtId="0" fontId="2" fillId="4" borderId="25" xfId="0" applyFont="1" applyFill="1" applyBorder="1" applyAlignment="1" applyProtection="1">
      <alignment horizontal="left" wrapText="1"/>
      <protection/>
    </xf>
    <xf numFmtId="0" fontId="2" fillId="4" borderId="34" xfId="0" applyFont="1" applyFill="1" applyBorder="1" applyAlignment="1" applyProtection="1">
      <alignment horizontal="left" wrapText="1"/>
      <protection/>
    </xf>
    <xf numFmtId="0" fontId="2" fillId="4" borderId="35" xfId="0" applyFont="1" applyFill="1" applyBorder="1" applyAlignment="1" applyProtection="1">
      <alignment horizontal="left" wrapText="1"/>
      <protection/>
    </xf>
    <xf numFmtId="0" fontId="2" fillId="0" borderId="26" xfId="0" applyFont="1" applyBorder="1" applyAlignment="1" applyProtection="1">
      <alignment horizontal="left" wrapText="1"/>
      <protection/>
    </xf>
    <xf numFmtId="0" fontId="2" fillId="0" borderId="12" xfId="0" applyFont="1" applyBorder="1" applyAlignment="1" applyProtection="1">
      <alignment horizontal="left" wrapText="1"/>
      <protection/>
    </xf>
    <xf numFmtId="0" fontId="2" fillId="0" borderId="39" xfId="0" applyFont="1" applyBorder="1" applyAlignment="1" applyProtection="1">
      <alignment horizontal="left" wrapText="1"/>
      <protection/>
    </xf>
    <xf numFmtId="0" fontId="2" fillId="4" borderId="26" xfId="0" applyFont="1" applyFill="1" applyBorder="1" applyAlignment="1" applyProtection="1">
      <alignment horizontal="left" wrapText="1"/>
      <protection/>
    </xf>
    <xf numFmtId="0" fontId="2" fillId="4" borderId="12" xfId="0" applyFont="1" applyFill="1" applyBorder="1" applyAlignment="1" applyProtection="1">
      <alignment horizontal="left" wrapText="1"/>
      <protection/>
    </xf>
    <xf numFmtId="0" fontId="2" fillId="4" borderId="39" xfId="0" applyFont="1" applyFill="1" applyBorder="1" applyAlignment="1" applyProtection="1">
      <alignment horizontal="left" wrapText="1"/>
      <protection/>
    </xf>
    <xf numFmtId="0" fontId="2" fillId="4" borderId="31" xfId="0" applyFont="1" applyFill="1" applyBorder="1" applyAlignment="1" applyProtection="1">
      <alignment horizontal="left" wrapText="1"/>
      <protection/>
    </xf>
    <xf numFmtId="0" fontId="2" fillId="4" borderId="66" xfId="0" applyFont="1" applyFill="1" applyBorder="1" applyAlignment="1" applyProtection="1">
      <alignment horizontal="left" wrapText="1"/>
      <protection/>
    </xf>
    <xf numFmtId="0" fontId="2" fillId="4" borderId="32" xfId="0" applyFont="1" applyFill="1" applyBorder="1" applyAlignment="1" applyProtection="1">
      <alignment horizontal="left" wrapText="1"/>
      <protection/>
    </xf>
    <xf numFmtId="0" fontId="2" fillId="0" borderId="26" xfId="0" applyFont="1" applyBorder="1" applyAlignment="1" applyProtection="1">
      <alignment horizontal="left"/>
      <protection/>
    </xf>
    <xf numFmtId="0" fontId="2" fillId="0" borderId="12" xfId="0" applyFont="1" applyBorder="1" applyAlignment="1" applyProtection="1">
      <alignment horizontal="left"/>
      <protection/>
    </xf>
    <xf numFmtId="0" fontId="2" fillId="0" borderId="16" xfId="0" applyFont="1" applyBorder="1" applyAlignment="1" applyProtection="1">
      <alignment horizontal="left"/>
      <protection/>
    </xf>
    <xf numFmtId="0" fontId="2" fillId="4" borderId="26" xfId="0" applyFont="1" applyFill="1" applyBorder="1" applyAlignment="1" applyProtection="1">
      <alignment horizontal="left"/>
      <protection/>
    </xf>
    <xf numFmtId="0" fontId="2" fillId="4" borderId="12" xfId="0" applyFont="1" applyFill="1" applyBorder="1" applyAlignment="1" applyProtection="1">
      <alignment horizontal="left"/>
      <protection/>
    </xf>
    <xf numFmtId="0" fontId="2" fillId="4" borderId="16" xfId="0" applyFont="1" applyFill="1" applyBorder="1" applyAlignment="1" applyProtection="1">
      <alignment horizontal="left"/>
      <protection/>
    </xf>
    <xf numFmtId="0" fontId="2" fillId="4" borderId="31" xfId="0" applyFont="1" applyFill="1" applyBorder="1" applyAlignment="1" applyProtection="1">
      <alignment horizontal="left"/>
      <protection/>
    </xf>
    <xf numFmtId="0" fontId="2" fillId="4" borderId="66" xfId="0" applyFont="1" applyFill="1" applyBorder="1" applyAlignment="1" applyProtection="1">
      <alignment horizontal="left"/>
      <protection/>
    </xf>
    <xf numFmtId="0" fontId="2" fillId="4" borderId="42" xfId="0" applyFont="1" applyFill="1" applyBorder="1" applyAlignment="1" applyProtection="1">
      <alignment horizontal="left"/>
      <protection/>
    </xf>
    <xf numFmtId="0" fontId="2" fillId="0" borderId="0" xfId="0" applyFont="1" applyBorder="1" applyAlignment="1" applyProtection="1">
      <alignment horizontal="center"/>
      <protection/>
    </xf>
    <xf numFmtId="0" fontId="2" fillId="4" borderId="25" xfId="0" applyFont="1" applyFill="1" applyBorder="1" applyAlignment="1" applyProtection="1">
      <alignment horizontal="left"/>
      <protection/>
    </xf>
    <xf numFmtId="0" fontId="2" fillId="4" borderId="34" xfId="0" applyFont="1" applyFill="1" applyBorder="1" applyAlignment="1" applyProtection="1">
      <alignment horizontal="left"/>
      <protection/>
    </xf>
    <xf numFmtId="0" fontId="2" fillId="4" borderId="35" xfId="0" applyFont="1" applyFill="1" applyBorder="1" applyAlignment="1" applyProtection="1">
      <alignment horizontal="left"/>
      <protection/>
    </xf>
    <xf numFmtId="0" fontId="2" fillId="0" borderId="39" xfId="0" applyFont="1" applyBorder="1" applyAlignment="1" applyProtection="1">
      <alignment horizontal="left"/>
      <protection/>
    </xf>
    <xf numFmtId="0" fontId="2" fillId="4" borderId="39" xfId="0" applyFont="1" applyFill="1" applyBorder="1" applyAlignment="1" applyProtection="1">
      <alignment horizontal="left"/>
      <protection/>
    </xf>
    <xf numFmtId="0" fontId="2" fillId="0" borderId="31" xfId="0" applyFont="1" applyBorder="1" applyAlignment="1" applyProtection="1">
      <alignment horizontal="left"/>
      <protection/>
    </xf>
    <xf numFmtId="0" fontId="2" fillId="0" borderId="66" xfId="0" applyFont="1" applyBorder="1" applyAlignment="1" applyProtection="1">
      <alignment horizontal="left"/>
      <protection/>
    </xf>
    <xf numFmtId="0" fontId="2" fillId="0" borderId="32" xfId="0" applyFont="1" applyBorder="1" applyAlignment="1" applyProtection="1">
      <alignment horizontal="left"/>
      <protection/>
    </xf>
    <xf numFmtId="0" fontId="2" fillId="0" borderId="0" xfId="0" applyFont="1" applyAlignment="1" applyProtection="1">
      <alignment horizontal="left" wrapText="1"/>
      <protection/>
    </xf>
    <xf numFmtId="0" fontId="63" fillId="3" borderId="16" xfId="0" applyFont="1" applyFill="1" applyBorder="1" applyAlignment="1" applyProtection="1">
      <alignment horizontal="left"/>
      <protection/>
    </xf>
    <xf numFmtId="0" fontId="63" fillId="3" borderId="81" xfId="0" applyFont="1" applyFill="1" applyBorder="1" applyAlignment="1" applyProtection="1">
      <alignment horizontal="left"/>
      <protection/>
    </xf>
    <xf numFmtId="0" fontId="63" fillId="3" borderId="49" xfId="0" applyFont="1" applyFill="1" applyBorder="1" applyAlignment="1" applyProtection="1">
      <alignment horizontal="left"/>
      <protection/>
    </xf>
    <xf numFmtId="0" fontId="2" fillId="0" borderId="38" xfId="0" applyFont="1" applyBorder="1" applyAlignment="1" applyProtection="1">
      <alignment horizontal="left" vertical="top" wrapText="1"/>
      <protection/>
    </xf>
    <xf numFmtId="0" fontId="2" fillId="0" borderId="81" xfId="0" applyFont="1" applyBorder="1" applyAlignment="1" applyProtection="1">
      <alignment horizontal="left" vertical="top" wrapText="1"/>
      <protection/>
    </xf>
    <xf numFmtId="0" fontId="63" fillId="3" borderId="67" xfId="0" applyFont="1" applyFill="1" applyBorder="1" applyAlignment="1" applyProtection="1">
      <alignment horizontal="left"/>
      <protection/>
    </xf>
    <xf numFmtId="0" fontId="11" fillId="4" borderId="25" xfId="0" applyFont="1" applyFill="1" applyBorder="1" applyAlignment="1" applyProtection="1">
      <alignment horizontal="left" vertical="top" wrapText="1"/>
      <protection/>
    </xf>
    <xf numFmtId="0" fontId="11" fillId="4" borderId="34" xfId="0" applyFont="1" applyFill="1" applyBorder="1" applyAlignment="1" applyProtection="1">
      <alignment horizontal="left" vertical="top" wrapText="1"/>
      <protection/>
    </xf>
    <xf numFmtId="0" fontId="11" fillId="4" borderId="35" xfId="0" applyFont="1" applyFill="1" applyBorder="1" applyAlignment="1" applyProtection="1">
      <alignment horizontal="left" vertical="top" wrapText="1"/>
      <protection/>
    </xf>
    <xf numFmtId="0" fontId="11" fillId="4" borderId="26" xfId="0" applyFont="1" applyFill="1" applyBorder="1" applyAlignment="1" applyProtection="1">
      <alignment horizontal="left" vertical="top" wrapText="1"/>
      <protection/>
    </xf>
    <xf numFmtId="0" fontId="11" fillId="4" borderId="12" xfId="0" applyFont="1" applyFill="1" applyBorder="1" applyAlignment="1" applyProtection="1">
      <alignment horizontal="left" vertical="top" wrapText="1"/>
      <protection/>
    </xf>
    <xf numFmtId="0" fontId="11" fillId="4" borderId="39" xfId="0" applyFont="1" applyFill="1" applyBorder="1" applyAlignment="1" applyProtection="1">
      <alignment horizontal="left" vertical="top" wrapText="1"/>
      <protection/>
    </xf>
    <xf numFmtId="0" fontId="2" fillId="0" borderId="16" xfId="0" applyFont="1" applyBorder="1" applyAlignment="1" applyProtection="1">
      <alignment horizontal="left" wrapText="1"/>
      <protection/>
    </xf>
    <xf numFmtId="0" fontId="2" fillId="4" borderId="41" xfId="0" applyFont="1" applyFill="1" applyBorder="1" applyAlignment="1" applyProtection="1">
      <alignment horizontal="left" wrapText="1"/>
      <protection/>
    </xf>
    <xf numFmtId="0" fontId="2" fillId="0" borderId="29"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0" xfId="0" applyFont="1" applyBorder="1" applyAlignment="1" applyProtection="1">
      <alignment horizontal="left"/>
      <protection/>
    </xf>
    <xf numFmtId="0" fontId="2" fillId="4" borderId="17" xfId="0" applyFont="1" applyFill="1" applyBorder="1" applyAlignment="1" applyProtection="1">
      <alignment horizontal="left" vertical="top" wrapText="1"/>
      <protection/>
    </xf>
    <xf numFmtId="0" fontId="2" fillId="4" borderId="15"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64" fillId="3" borderId="16" xfId="0" applyFont="1" applyFill="1" applyBorder="1" applyAlignment="1" applyProtection="1">
      <alignment horizontal="left"/>
      <protection/>
    </xf>
    <xf numFmtId="0" fontId="64" fillId="3" borderId="81" xfId="0" applyFont="1" applyFill="1" applyBorder="1" applyAlignment="1" applyProtection="1">
      <alignment horizontal="left"/>
      <protection/>
    </xf>
    <xf numFmtId="0" fontId="64" fillId="3" borderId="49" xfId="0" applyFont="1" applyFill="1" applyBorder="1" applyAlignment="1" applyProtection="1">
      <alignment horizontal="left"/>
      <protection/>
    </xf>
    <xf numFmtId="0" fontId="2" fillId="0" borderId="26" xfId="0" applyFont="1" applyBorder="1" applyAlignment="1" applyProtection="1">
      <alignment horizontal="left" vertical="top" wrapText="1"/>
      <protection/>
    </xf>
    <xf numFmtId="0" fontId="2" fillId="0" borderId="12"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4" borderId="25" xfId="0" applyFont="1" applyFill="1" applyBorder="1" applyAlignment="1" applyProtection="1">
      <alignment horizontal="left" vertical="top" wrapText="1"/>
      <protection/>
    </xf>
    <xf numFmtId="0" fontId="2" fillId="4" borderId="34" xfId="0" applyFont="1" applyFill="1" applyBorder="1" applyAlignment="1" applyProtection="1">
      <alignment horizontal="left" vertical="top" wrapText="1"/>
      <protection/>
    </xf>
    <xf numFmtId="0" fontId="2" fillId="4" borderId="35" xfId="0" applyFont="1" applyFill="1" applyBorder="1" applyAlignment="1" applyProtection="1">
      <alignment horizontal="left" vertical="top" wrapText="1"/>
      <protection/>
    </xf>
    <xf numFmtId="0" fontId="2" fillId="0" borderId="17" xfId="0" applyFont="1" applyBorder="1" applyAlignment="1" applyProtection="1">
      <alignment horizontal="left" wrapText="1"/>
      <protection/>
    </xf>
    <xf numFmtId="0" fontId="2" fillId="0" borderId="15" xfId="0" applyFont="1" applyBorder="1" applyAlignment="1" applyProtection="1">
      <alignment horizontal="left" wrapText="1"/>
      <protection/>
    </xf>
    <xf numFmtId="0" fontId="2" fillId="0" borderId="80" xfId="0" applyFont="1" applyBorder="1" applyAlignment="1" applyProtection="1">
      <alignment horizontal="left" wrapText="1"/>
      <protection/>
    </xf>
    <xf numFmtId="0" fontId="2" fillId="4" borderId="16" xfId="0" applyFont="1" applyFill="1" applyBorder="1" applyAlignment="1" applyProtection="1">
      <alignment horizontal="left" wrapText="1"/>
      <protection/>
    </xf>
    <xf numFmtId="0" fontId="2" fillId="4" borderId="20" xfId="0" applyFont="1" applyFill="1" applyBorder="1" applyAlignment="1" applyProtection="1">
      <alignment horizontal="left" vertical="top" wrapText="1"/>
      <protection/>
    </xf>
    <xf numFmtId="0" fontId="2" fillId="4" borderId="19" xfId="0" applyFont="1" applyFill="1" applyBorder="1" applyAlignment="1" applyProtection="1">
      <alignment horizontal="left" vertical="top" wrapText="1"/>
      <protection/>
    </xf>
    <xf numFmtId="0" fontId="2" fillId="4" borderId="10" xfId="0" applyFont="1" applyFill="1" applyBorder="1" applyAlignment="1" applyProtection="1">
      <alignment horizontal="left" vertical="top" wrapText="1"/>
      <protection/>
    </xf>
    <xf numFmtId="0" fontId="2" fillId="4" borderId="24" xfId="0" applyFont="1" applyFill="1" applyBorder="1" applyAlignment="1" applyProtection="1">
      <alignment horizontal="left" vertical="top" wrapText="1"/>
      <protection/>
    </xf>
    <xf numFmtId="0" fontId="2" fillId="4" borderId="13" xfId="0" applyFont="1" applyFill="1" applyBorder="1" applyAlignment="1" applyProtection="1">
      <alignment horizontal="left" vertical="top" wrapText="1"/>
      <protection/>
    </xf>
    <xf numFmtId="0" fontId="2" fillId="4" borderId="31" xfId="0" applyFont="1" applyFill="1" applyBorder="1" applyAlignment="1" applyProtection="1">
      <alignment horizontal="left" vertical="top" wrapText="1"/>
      <protection/>
    </xf>
    <xf numFmtId="0" fontId="2" fillId="4" borderId="66" xfId="0" applyFont="1" applyFill="1" applyBorder="1" applyAlignment="1" applyProtection="1">
      <alignment horizontal="left" vertical="top" wrapText="1"/>
      <protection/>
    </xf>
    <xf numFmtId="0" fontId="2" fillId="4" borderId="32" xfId="0" applyFont="1" applyFill="1" applyBorder="1" applyAlignment="1" applyProtection="1">
      <alignment horizontal="left" vertical="top" wrapText="1"/>
      <protection/>
    </xf>
    <xf numFmtId="0" fontId="16" fillId="37" borderId="81" xfId="0" applyFont="1" applyFill="1" applyBorder="1" applyAlignment="1" applyProtection="1">
      <alignment horizontal="center" vertical="center" wrapText="1"/>
      <protection/>
    </xf>
    <xf numFmtId="0" fontId="7" fillId="0" borderId="67" xfId="0" applyFont="1" applyFill="1" applyBorder="1" applyAlignment="1" applyProtection="1">
      <alignment horizontal="center"/>
      <protection/>
    </xf>
    <xf numFmtId="0" fontId="2" fillId="3" borderId="16" xfId="0" applyFont="1" applyFill="1" applyBorder="1" applyAlignment="1" applyProtection="1">
      <alignment horizontal="left"/>
      <protection/>
    </xf>
    <xf numFmtId="0" fontId="2" fillId="3" borderId="81" xfId="0" applyFont="1" applyFill="1" applyBorder="1" applyAlignment="1" applyProtection="1">
      <alignment horizontal="left"/>
      <protection/>
    </xf>
    <xf numFmtId="0" fontId="2" fillId="3" borderId="49" xfId="0" applyFont="1" applyFill="1" applyBorder="1" applyAlignment="1" applyProtection="1">
      <alignment horizontal="left"/>
      <protection/>
    </xf>
    <xf numFmtId="0" fontId="7" fillId="2" borderId="0" xfId="0" applyFont="1" applyFill="1" applyAlignment="1" applyProtection="1">
      <alignment horizontal="center"/>
      <protection/>
    </xf>
    <xf numFmtId="0" fontId="2" fillId="4" borderId="41" xfId="0" applyFont="1" applyFill="1" applyBorder="1" applyAlignment="1" applyProtection="1">
      <alignment horizontal="left"/>
      <protection/>
    </xf>
    <xf numFmtId="0" fontId="16" fillId="37" borderId="81" xfId="0" applyFont="1" applyFill="1" applyBorder="1" applyAlignment="1">
      <alignment horizontal="left" vertical="center" wrapText="1"/>
    </xf>
    <xf numFmtId="0" fontId="21" fillId="35" borderId="0" xfId="0" applyFont="1" applyFill="1" applyAlignment="1">
      <alignment horizontal="left" vertical="center"/>
    </xf>
    <xf numFmtId="0" fontId="2" fillId="0" borderId="0" xfId="0" applyFont="1" applyAlignment="1">
      <alignment horizontal="left" vertical="center" wrapText="1"/>
    </xf>
    <xf numFmtId="0" fontId="2" fillId="3" borderId="20" xfId="0" applyFont="1" applyFill="1" applyBorder="1" applyAlignment="1">
      <alignment horizontal="center" vertical="center" wrapText="1"/>
    </xf>
    <xf numFmtId="0" fontId="2" fillId="3" borderId="78" xfId="0" applyFont="1" applyFill="1" applyBorder="1" applyAlignment="1">
      <alignment horizontal="center" vertical="center" wrapText="1"/>
    </xf>
    <xf numFmtId="0" fontId="7" fillId="34" borderId="57" xfId="0" applyFont="1" applyFill="1" applyBorder="1" applyAlignment="1" applyProtection="1">
      <alignment horizontal="center" vertical="center"/>
      <protection/>
    </xf>
    <xf numFmtId="166" fontId="2" fillId="0" borderId="30" xfId="0" applyNumberFormat="1" applyFont="1" applyFill="1" applyBorder="1" applyAlignment="1" applyProtection="1">
      <alignment horizontal="center" vertical="center" wrapText="1"/>
      <protection/>
    </xf>
    <xf numFmtId="166" fontId="2" fillId="0" borderId="65" xfId="0" applyNumberFormat="1" applyFont="1" applyFill="1" applyBorder="1" applyAlignment="1" applyProtection="1">
      <alignment horizontal="center" vertical="center" wrapText="1"/>
      <protection/>
    </xf>
    <xf numFmtId="166" fontId="2" fillId="0" borderId="75" xfId="0" applyNumberFormat="1" applyFont="1" applyFill="1" applyBorder="1" applyAlignment="1" applyProtection="1">
      <alignment horizontal="center" vertical="center" wrapText="1"/>
      <protection/>
    </xf>
    <xf numFmtId="1" fontId="60" fillId="0" borderId="41" xfId="0" applyNumberFormat="1" applyFont="1" applyFill="1" applyBorder="1" applyAlignment="1" applyProtection="1">
      <alignment horizontal="center" vertical="center"/>
      <protection locked="0"/>
    </xf>
    <xf numFmtId="1" fontId="60" fillId="0" borderId="16" xfId="0" applyNumberFormat="1" applyFont="1" applyFill="1" applyBorder="1" applyAlignment="1" applyProtection="1">
      <alignment horizontal="center" vertical="center"/>
      <protection locked="0"/>
    </xf>
    <xf numFmtId="0" fontId="59" fillId="51" borderId="72" xfId="0" applyFont="1" applyFill="1" applyBorder="1" applyAlignment="1" applyProtection="1">
      <alignment horizontal="left" vertical="center" wrapText="1"/>
      <protection/>
    </xf>
    <xf numFmtId="0" fontId="59" fillId="51" borderId="67" xfId="0" applyFont="1" applyFill="1" applyBorder="1" applyAlignment="1" applyProtection="1">
      <alignment horizontal="left" vertical="center" wrapText="1"/>
      <protection/>
    </xf>
    <xf numFmtId="0" fontId="59" fillId="51" borderId="82" xfId="0" applyFont="1" applyFill="1" applyBorder="1" applyAlignment="1" applyProtection="1">
      <alignment horizontal="left" vertical="center" wrapText="1"/>
      <protection/>
    </xf>
    <xf numFmtId="0" fontId="2" fillId="0" borderId="60" xfId="0" applyFont="1" applyBorder="1" applyAlignment="1" applyProtection="1">
      <alignment horizontal="left" vertical="center"/>
      <protection/>
    </xf>
    <xf numFmtId="0" fontId="2" fillId="0" borderId="76" xfId="0" applyFont="1" applyBorder="1" applyAlignment="1" applyProtection="1">
      <alignment horizontal="left" vertical="center"/>
      <protection/>
    </xf>
    <xf numFmtId="0" fontId="2" fillId="0" borderId="77" xfId="0" applyFont="1" applyBorder="1" applyAlignment="1" applyProtection="1">
      <alignment horizontal="left" vertical="center"/>
      <protection/>
    </xf>
    <xf numFmtId="0" fontId="2" fillId="0" borderId="75" xfId="0" applyFont="1" applyBorder="1" applyAlignment="1" applyProtection="1">
      <alignment horizontal="left" vertical="center"/>
      <protection/>
    </xf>
    <xf numFmtId="0" fontId="2" fillId="0" borderId="58" xfId="0" applyFont="1" applyBorder="1" applyAlignment="1" applyProtection="1">
      <alignment horizontal="left" vertical="center"/>
      <protection/>
    </xf>
    <xf numFmtId="0" fontId="2" fillId="0" borderId="44" xfId="0" applyFont="1" applyBorder="1" applyAlignment="1" applyProtection="1">
      <alignment horizontal="left" vertical="center"/>
      <protection/>
    </xf>
    <xf numFmtId="0" fontId="2" fillId="44" borderId="45" xfId="0" applyFont="1" applyFill="1" applyBorder="1" applyAlignment="1" applyProtection="1">
      <alignment horizontal="center" vertical="center" wrapText="1"/>
      <protection/>
    </xf>
    <xf numFmtId="0" fontId="2" fillId="44" borderId="53" xfId="0" applyFont="1" applyFill="1" applyBorder="1" applyAlignment="1" applyProtection="1">
      <alignment horizontal="center" vertical="center" wrapText="1"/>
      <protection/>
    </xf>
    <xf numFmtId="0" fontId="2" fillId="44" borderId="75" xfId="0" applyFont="1" applyFill="1" applyBorder="1" applyAlignment="1" applyProtection="1">
      <alignment horizontal="center" vertical="center" wrapText="1"/>
      <protection/>
    </xf>
    <xf numFmtId="0" fontId="7" fillId="35" borderId="78" xfId="0" applyFont="1" applyFill="1" applyBorder="1" applyAlignment="1" applyProtection="1">
      <alignment horizontal="center" vertical="center" wrapText="1"/>
      <protection/>
    </xf>
    <xf numFmtId="0" fontId="7" fillId="35" borderId="80" xfId="0" applyFont="1" applyFill="1" applyBorder="1" applyAlignment="1" applyProtection="1">
      <alignment horizontal="center" vertical="center" wrapText="1"/>
      <protection/>
    </xf>
    <xf numFmtId="166" fontId="14" fillId="38" borderId="59" xfId="0" applyNumberFormat="1" applyFont="1" applyFill="1" applyBorder="1" applyAlignment="1" applyProtection="1">
      <alignment horizontal="center" vertical="center"/>
      <protection/>
    </xf>
    <xf numFmtId="166" fontId="14" fillId="38" borderId="44" xfId="0" applyNumberFormat="1" applyFont="1" applyFill="1" applyBorder="1" applyAlignment="1" applyProtection="1">
      <alignment horizontal="center" vertical="center"/>
      <protection/>
    </xf>
    <xf numFmtId="166" fontId="59" fillId="0" borderId="60" xfId="0" applyNumberFormat="1" applyFont="1" applyFill="1" applyBorder="1" applyAlignment="1" applyProtection="1">
      <alignment horizontal="left" vertical="center" wrapText="1"/>
      <protection/>
    </xf>
    <xf numFmtId="166" fontId="59" fillId="0" borderId="76" xfId="0" applyNumberFormat="1" applyFont="1" applyFill="1" applyBorder="1" applyAlignment="1" applyProtection="1">
      <alignment horizontal="left" vertical="center" wrapText="1"/>
      <protection/>
    </xf>
    <xf numFmtId="166" fontId="59" fillId="0" borderId="77" xfId="0" applyNumberFormat="1" applyFont="1" applyFill="1" applyBorder="1" applyAlignment="1" applyProtection="1">
      <alignment horizontal="left" vertical="center" wrapText="1"/>
      <protection/>
    </xf>
    <xf numFmtId="166" fontId="59" fillId="0" borderId="75" xfId="0" applyNumberFormat="1" applyFont="1" applyFill="1" applyBorder="1" applyAlignment="1" applyProtection="1">
      <alignment horizontal="left" vertical="center" wrapText="1"/>
      <protection/>
    </xf>
    <xf numFmtId="166" fontId="59" fillId="0" borderId="58" xfId="0" applyNumberFormat="1" applyFont="1" applyFill="1" applyBorder="1" applyAlignment="1" applyProtection="1">
      <alignment horizontal="left" vertical="center" wrapText="1"/>
      <protection/>
    </xf>
    <xf numFmtId="166" fontId="59" fillId="0" borderId="44" xfId="0" applyNumberFormat="1" applyFont="1" applyFill="1" applyBorder="1" applyAlignment="1" applyProtection="1">
      <alignment horizontal="left" vertical="center" wrapText="1"/>
      <protection/>
    </xf>
    <xf numFmtId="0" fontId="7" fillId="3" borderId="20" xfId="0" applyFont="1" applyFill="1" applyBorder="1" applyAlignment="1" applyProtection="1">
      <alignment horizontal="center" vertical="center" wrapText="1"/>
      <protection/>
    </xf>
    <xf numFmtId="0" fontId="7" fillId="3" borderId="78" xfId="0" applyFont="1" applyFill="1" applyBorder="1" applyAlignment="1" applyProtection="1">
      <alignment horizontal="center" vertical="center" wrapText="1"/>
      <protection/>
    </xf>
    <xf numFmtId="0" fontId="5" fillId="35" borderId="45" xfId="0" applyFont="1" applyFill="1" applyBorder="1" applyAlignment="1" applyProtection="1">
      <alignment horizontal="center" vertical="center"/>
      <protection/>
    </xf>
    <xf numFmtId="0" fontId="5" fillId="35" borderId="22" xfId="0" applyFont="1" applyFill="1" applyBorder="1" applyAlignment="1" applyProtection="1">
      <alignment horizontal="center" vertical="center"/>
      <protection/>
    </xf>
    <xf numFmtId="0" fontId="7" fillId="43" borderId="25" xfId="0" applyFont="1" applyFill="1" applyBorder="1" applyAlignment="1" applyProtection="1">
      <alignment horizontal="center" vertical="center"/>
      <protection/>
    </xf>
    <xf numFmtId="0" fontId="7" fillId="43" borderId="35" xfId="0" applyFont="1" applyFill="1" applyBorder="1" applyAlignment="1" applyProtection="1">
      <alignment horizontal="center" vertical="center"/>
      <protection/>
    </xf>
    <xf numFmtId="0" fontId="16" fillId="37" borderId="49" xfId="0" applyFont="1" applyFill="1" applyBorder="1" applyAlignment="1" applyProtection="1">
      <alignment horizontal="center" vertical="center" wrapText="1"/>
      <protection/>
    </xf>
    <xf numFmtId="166" fontId="14" fillId="46" borderId="0" xfId="0" applyNumberFormat="1" applyFont="1" applyFill="1" applyBorder="1" applyAlignment="1" applyProtection="1">
      <alignment horizontal="center" vertical="center"/>
      <protection/>
    </xf>
    <xf numFmtId="0" fontId="7" fillId="46" borderId="0" xfId="0" applyFont="1" applyFill="1" applyBorder="1" applyAlignment="1" applyProtection="1">
      <alignment horizontal="center" vertical="center"/>
      <protection/>
    </xf>
    <xf numFmtId="0" fontId="2" fillId="43" borderId="25" xfId="0" applyFont="1" applyFill="1" applyBorder="1" applyAlignment="1" applyProtection="1">
      <alignment horizontal="center" vertical="center" wrapText="1"/>
      <protection/>
    </xf>
    <xf numFmtId="0" fontId="2" fillId="43" borderId="41" xfId="0" applyFont="1" applyFill="1" applyBorder="1" applyAlignment="1" applyProtection="1">
      <alignment horizontal="center" vertical="center" wrapText="1"/>
      <protection/>
    </xf>
    <xf numFmtId="0" fontId="2" fillId="3" borderId="20" xfId="0" applyFont="1" applyFill="1" applyBorder="1" applyAlignment="1" applyProtection="1">
      <alignment horizontal="center" vertical="center" wrapText="1"/>
      <protection/>
    </xf>
    <xf numFmtId="0" fontId="2" fillId="3" borderId="78"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4" fillId="51" borderId="72" xfId="0" applyFont="1" applyFill="1" applyBorder="1" applyAlignment="1" applyProtection="1">
      <alignment horizontal="left" vertical="center" wrapText="1"/>
      <protection/>
    </xf>
    <xf numFmtId="0" fontId="4" fillId="51" borderId="67" xfId="0" applyFont="1" applyFill="1" applyBorder="1" applyAlignment="1" applyProtection="1">
      <alignment horizontal="left" vertical="center" wrapText="1"/>
      <protection/>
    </xf>
    <xf numFmtId="0" fontId="4" fillId="51" borderId="82" xfId="0" applyFont="1" applyFill="1" applyBorder="1" applyAlignment="1" applyProtection="1">
      <alignment horizontal="left" vertical="center" wrapText="1"/>
      <protection/>
    </xf>
    <xf numFmtId="166" fontId="59" fillId="4" borderId="25" xfId="0" applyNumberFormat="1" applyFont="1" applyFill="1" applyBorder="1" applyAlignment="1" applyProtection="1">
      <alignment horizontal="center" vertical="center" wrapText="1"/>
      <protection/>
    </xf>
    <xf numFmtId="166" fontId="59" fillId="4" borderId="26" xfId="0" applyNumberFormat="1" applyFont="1" applyFill="1" applyBorder="1" applyAlignment="1" applyProtection="1">
      <alignment horizontal="center" vertical="center" wrapText="1"/>
      <protection/>
    </xf>
    <xf numFmtId="1" fontId="60" fillId="0" borderId="41" xfId="0" applyNumberFormat="1" applyFont="1" applyFill="1" applyBorder="1" applyAlignment="1" applyProtection="1">
      <alignment horizontal="center" vertical="center" wrapText="1"/>
      <protection locked="0"/>
    </xf>
    <xf numFmtId="1" fontId="60" fillId="0" borderId="16" xfId="0" applyNumberFormat="1" applyFont="1" applyFill="1" applyBorder="1" applyAlignment="1" applyProtection="1">
      <alignment horizontal="center" vertical="center" wrapText="1"/>
      <protection locked="0"/>
    </xf>
    <xf numFmtId="0" fontId="4" fillId="51" borderId="71" xfId="0" applyFont="1" applyFill="1" applyBorder="1" applyAlignment="1" applyProtection="1">
      <alignment horizontal="left" vertical="center" wrapText="1"/>
      <protection/>
    </xf>
    <xf numFmtId="0" fontId="4" fillId="51" borderId="74" xfId="0" applyFont="1" applyFill="1" applyBorder="1" applyAlignment="1" applyProtection="1">
      <alignment horizontal="left" vertical="center" wrapText="1"/>
      <protection/>
    </xf>
    <xf numFmtId="0" fontId="4" fillId="51" borderId="48" xfId="0" applyFont="1" applyFill="1" applyBorder="1" applyAlignment="1" applyProtection="1">
      <alignment horizontal="left" vertical="center" wrapText="1"/>
      <protection/>
    </xf>
    <xf numFmtId="166" fontId="2" fillId="0" borderId="49" xfId="0" applyNumberFormat="1" applyFont="1" applyFill="1" applyBorder="1" applyAlignment="1" applyProtection="1">
      <alignment horizontal="center" vertical="center" wrapText="1"/>
      <protection/>
    </xf>
    <xf numFmtId="166" fontId="2" fillId="0" borderId="50" xfId="0" applyNumberFormat="1" applyFont="1" applyFill="1" applyBorder="1" applyAlignment="1" applyProtection="1">
      <alignment horizontal="center" vertical="center" wrapText="1"/>
      <protection/>
    </xf>
    <xf numFmtId="166" fontId="2" fillId="0" borderId="26" xfId="0" applyNumberFormat="1" applyFont="1" applyFill="1" applyBorder="1" applyAlignment="1" applyProtection="1">
      <alignment horizontal="center" vertical="center" wrapText="1"/>
      <protection/>
    </xf>
    <xf numFmtId="166" fontId="2" fillId="0" borderId="31" xfId="0" applyNumberFormat="1" applyFont="1" applyFill="1" applyBorder="1" applyAlignment="1" applyProtection="1">
      <alignment horizontal="center" vertical="center" wrapText="1"/>
      <protection/>
    </xf>
    <xf numFmtId="0" fontId="59" fillId="51" borderId="29" xfId="0" applyFont="1" applyFill="1" applyBorder="1" applyAlignment="1" applyProtection="1">
      <alignment horizontal="left" vertical="center" wrapText="1"/>
      <protection/>
    </xf>
    <xf numFmtId="0" fontId="59" fillId="51" borderId="0" xfId="0" applyFont="1" applyFill="1" applyBorder="1" applyAlignment="1" applyProtection="1">
      <alignment horizontal="left" vertical="center" wrapText="1"/>
      <protection/>
    </xf>
    <xf numFmtId="0" fontId="59" fillId="51" borderId="57" xfId="0" applyFont="1" applyFill="1" applyBorder="1" applyAlignment="1" applyProtection="1">
      <alignment horizontal="left" vertical="center" wrapText="1"/>
      <protection/>
    </xf>
    <xf numFmtId="166" fontId="14" fillId="38" borderId="61" xfId="0" applyNumberFormat="1" applyFont="1" applyFill="1" applyBorder="1" applyAlignment="1" applyProtection="1">
      <alignment horizontal="center" vertical="center"/>
      <protection/>
    </xf>
    <xf numFmtId="166" fontId="14" fillId="38" borderId="27" xfId="0" applyNumberFormat="1" applyFont="1" applyFill="1" applyBorder="1" applyAlignment="1" applyProtection="1">
      <alignment horizontal="center" vertical="center"/>
      <protection/>
    </xf>
    <xf numFmtId="166" fontId="14" fillId="38" borderId="33" xfId="0" applyNumberFormat="1" applyFont="1" applyFill="1" applyBorder="1" applyAlignment="1" applyProtection="1">
      <alignment horizontal="center" vertical="center"/>
      <protection/>
    </xf>
    <xf numFmtId="0" fontId="7" fillId="10" borderId="20" xfId="0" applyFont="1" applyFill="1" applyBorder="1" applyAlignment="1" applyProtection="1">
      <alignment horizontal="center" vertical="center" wrapText="1"/>
      <protection/>
    </xf>
    <xf numFmtId="0" fontId="7" fillId="10" borderId="19" xfId="0" applyFont="1" applyFill="1" applyBorder="1" applyAlignment="1" applyProtection="1">
      <alignment horizontal="center" vertical="center" wrapText="1"/>
      <protection/>
    </xf>
    <xf numFmtId="0" fontId="20" fillId="0" borderId="0" xfId="0" applyFont="1" applyFill="1" applyBorder="1" applyAlignment="1" applyProtection="1">
      <alignment horizontal="left" vertical="center" wrapText="1"/>
      <protection/>
    </xf>
    <xf numFmtId="0" fontId="59" fillId="51" borderId="71" xfId="0" applyFont="1" applyFill="1" applyBorder="1" applyAlignment="1" applyProtection="1">
      <alignment horizontal="left" vertical="center" wrapText="1"/>
      <protection/>
    </xf>
    <xf numFmtId="0" fontId="59" fillId="51" borderId="74" xfId="0" applyFont="1" applyFill="1" applyBorder="1" applyAlignment="1" applyProtection="1">
      <alignment horizontal="left" vertical="center" wrapText="1"/>
      <protection/>
    </xf>
    <xf numFmtId="0" fontId="59" fillId="51" borderId="48" xfId="0" applyFont="1" applyFill="1" applyBorder="1" applyAlignment="1" applyProtection="1">
      <alignment horizontal="left" vertical="center" wrapText="1"/>
      <protection/>
    </xf>
    <xf numFmtId="0" fontId="0" fillId="0" borderId="76" xfId="0" applyBorder="1" applyAlignment="1" applyProtection="1">
      <alignment horizontal="left" vertical="center" wrapText="1"/>
      <protection/>
    </xf>
    <xf numFmtId="0" fontId="7" fillId="43" borderId="20" xfId="0" applyFont="1" applyFill="1" applyBorder="1" applyAlignment="1" applyProtection="1">
      <alignment horizontal="center" vertical="center" wrapText="1"/>
      <protection/>
    </xf>
    <xf numFmtId="0" fontId="7" fillId="43" borderId="78" xfId="0" applyFont="1" applyFill="1" applyBorder="1" applyAlignment="1" applyProtection="1">
      <alignment horizontal="center" vertical="center" wrapText="1"/>
      <protection/>
    </xf>
    <xf numFmtId="0" fontId="2" fillId="0" borderId="65"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7" fillId="35" borderId="45" xfId="0" applyFont="1" applyFill="1" applyBorder="1" applyAlignment="1" applyProtection="1">
      <alignment horizontal="center" vertical="center"/>
      <protection/>
    </xf>
    <xf numFmtId="0" fontId="7" fillId="35" borderId="22" xfId="0" applyFont="1" applyFill="1" applyBorder="1" applyAlignment="1" applyProtection="1">
      <alignment horizontal="center" vertical="center"/>
      <protection/>
    </xf>
    <xf numFmtId="0" fontId="7" fillId="34" borderId="57" xfId="0" applyFont="1" applyFill="1" applyBorder="1" applyAlignment="1" applyProtection="1">
      <alignment horizontal="center" vertical="center" wrapText="1"/>
      <protection/>
    </xf>
    <xf numFmtId="0" fontId="5" fillId="51" borderId="16" xfId="0" applyFont="1" applyFill="1" applyBorder="1" applyAlignment="1" applyProtection="1">
      <alignment horizontal="left" vertical="center"/>
      <protection/>
    </xf>
    <xf numFmtId="0" fontId="5" fillId="51" borderId="81" xfId="0" applyFont="1" applyFill="1" applyBorder="1" applyAlignment="1" applyProtection="1">
      <alignment horizontal="left" vertical="center"/>
      <protection/>
    </xf>
    <xf numFmtId="0" fontId="5" fillId="51" borderId="49" xfId="0" applyFont="1" applyFill="1" applyBorder="1" applyAlignment="1" applyProtection="1">
      <alignment horizontal="left" vertical="center"/>
      <protection/>
    </xf>
    <xf numFmtId="0" fontId="2" fillId="43" borderId="35" xfId="0" applyFont="1" applyFill="1" applyBorder="1" applyAlignment="1" applyProtection="1">
      <alignment horizontal="center" vertical="center" wrapText="1"/>
      <protection/>
    </xf>
    <xf numFmtId="0" fontId="7" fillId="10" borderId="25" xfId="0" applyFont="1" applyFill="1" applyBorder="1" applyAlignment="1" applyProtection="1">
      <alignment horizontal="center" vertical="center" wrapText="1"/>
      <protection/>
    </xf>
    <xf numFmtId="0" fontId="7" fillId="10" borderId="35" xfId="0" applyFont="1" applyFill="1" applyBorder="1" applyAlignment="1" applyProtection="1">
      <alignment horizontal="center" vertical="center" wrapText="1"/>
      <protection/>
    </xf>
    <xf numFmtId="0" fontId="7" fillId="35" borderId="45"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166" fontId="59" fillId="4" borderId="68" xfId="0" applyNumberFormat="1" applyFont="1" applyFill="1" applyBorder="1" applyAlignment="1" applyProtection="1">
      <alignment horizontal="center" vertical="center" wrapText="1"/>
      <protection/>
    </xf>
    <xf numFmtId="166" fontId="59" fillId="4" borderId="49" xfId="0" applyNumberFormat="1" applyFont="1" applyFill="1" applyBorder="1" applyAlignment="1" applyProtection="1">
      <alignment horizontal="center" vertical="center" wrapText="1"/>
      <protection/>
    </xf>
    <xf numFmtId="166" fontId="59" fillId="4" borderId="82" xfId="0" applyNumberFormat="1" applyFont="1" applyFill="1" applyBorder="1" applyAlignment="1" applyProtection="1">
      <alignment horizontal="center" vertical="center" wrapText="1"/>
      <protection/>
    </xf>
    <xf numFmtId="1" fontId="60" fillId="0" borderId="35" xfId="0" applyNumberFormat="1" applyFont="1" applyFill="1" applyBorder="1" applyAlignment="1" applyProtection="1">
      <alignment horizontal="center" vertical="center" wrapText="1"/>
      <protection locked="0"/>
    </xf>
    <xf numFmtId="1" fontId="60" fillId="0" borderId="39" xfId="0" applyNumberFormat="1" applyFont="1" applyFill="1" applyBorder="1" applyAlignment="1" applyProtection="1">
      <alignment horizontal="center" vertical="center" wrapText="1"/>
      <protection locked="0"/>
    </xf>
    <xf numFmtId="1" fontId="60" fillId="0" borderId="37" xfId="0" applyNumberFormat="1"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1" fontId="60" fillId="0" borderId="29" xfId="0" applyNumberFormat="1" applyFont="1" applyFill="1" applyBorder="1" applyAlignment="1" applyProtection="1">
      <alignment horizontal="center" vertical="center"/>
      <protection locked="0"/>
    </xf>
    <xf numFmtId="166" fontId="14" fillId="38" borderId="45" xfId="0" applyNumberFormat="1" applyFont="1" applyFill="1" applyBorder="1" applyAlignment="1" applyProtection="1">
      <alignment horizontal="center" vertical="center" wrapText="1"/>
      <protection/>
    </xf>
    <xf numFmtId="166" fontId="14" fillId="38" borderId="53" xfId="0" applyNumberFormat="1" applyFont="1" applyFill="1" applyBorder="1" applyAlignment="1" applyProtection="1">
      <alignment horizontal="center" vertical="center" wrapText="1"/>
      <protection/>
    </xf>
    <xf numFmtId="166" fontId="14" fillId="38" borderId="22" xfId="0" applyNumberFormat="1" applyFont="1" applyFill="1" applyBorder="1" applyAlignment="1" applyProtection="1">
      <alignment horizontal="center" vertical="center" wrapText="1"/>
      <protection/>
    </xf>
    <xf numFmtId="0" fontId="14" fillId="51" borderId="72" xfId="0" applyFont="1" applyFill="1" applyBorder="1" applyAlignment="1" applyProtection="1">
      <alignment horizontal="left" vertical="center" wrapText="1"/>
      <protection/>
    </xf>
    <xf numFmtId="166" fontId="2" fillId="39" borderId="20" xfId="0" applyNumberFormat="1" applyFont="1" applyFill="1" applyBorder="1" applyAlignment="1" applyProtection="1">
      <alignment horizontal="center" vertical="center"/>
      <protection/>
    </xf>
    <xf numFmtId="166" fontId="2" fillId="39" borderId="68" xfId="0" applyNumberFormat="1" applyFont="1" applyFill="1" applyBorder="1" applyAlignment="1" applyProtection="1">
      <alignment horizontal="center" vertical="center"/>
      <protection/>
    </xf>
    <xf numFmtId="166" fontId="8" fillId="36" borderId="17" xfId="0" applyNumberFormat="1" applyFont="1" applyFill="1" applyBorder="1" applyAlignment="1" applyProtection="1">
      <alignment horizontal="center" vertical="center"/>
      <protection/>
    </xf>
    <xf numFmtId="166" fontId="8" fillId="36" borderId="50" xfId="0" applyNumberFormat="1" applyFont="1" applyFill="1" applyBorder="1" applyAlignment="1" applyProtection="1">
      <alignment horizontal="center" vertical="center"/>
      <protection/>
    </xf>
    <xf numFmtId="0" fontId="61" fillId="2" borderId="35" xfId="0" applyFont="1" applyFill="1" applyBorder="1" applyAlignment="1" applyProtection="1">
      <alignment horizontal="center" vertical="center"/>
      <protection locked="0"/>
    </xf>
    <xf numFmtId="0" fontId="61" fillId="2" borderId="32" xfId="0" applyFont="1" applyFill="1" applyBorder="1" applyAlignment="1" applyProtection="1">
      <alignment horizontal="center" vertical="center"/>
      <protection locked="0"/>
    </xf>
    <xf numFmtId="0" fontId="5" fillId="3" borderId="16" xfId="0" applyFont="1" applyFill="1" applyBorder="1" applyAlignment="1" applyProtection="1">
      <alignment horizontal="left" vertical="center"/>
      <protection/>
    </xf>
    <xf numFmtId="0" fontId="5" fillId="3" borderId="81" xfId="0" applyFont="1" applyFill="1" applyBorder="1" applyAlignment="1" applyProtection="1">
      <alignment horizontal="left" vertical="center"/>
      <protection/>
    </xf>
    <xf numFmtId="0" fontId="5" fillId="3" borderId="49" xfId="0" applyFont="1" applyFill="1" applyBorder="1" applyAlignment="1" applyProtection="1">
      <alignment horizontal="left" vertical="center"/>
      <protection/>
    </xf>
    <xf numFmtId="166" fontId="3" fillId="38" borderId="45" xfId="0" applyNumberFormat="1" applyFont="1" applyFill="1" applyBorder="1" applyAlignment="1" applyProtection="1">
      <alignment horizontal="center" vertical="center" wrapText="1"/>
      <protection/>
    </xf>
    <xf numFmtId="166" fontId="3" fillId="38" borderId="53" xfId="0" applyNumberFormat="1" applyFont="1" applyFill="1" applyBorder="1" applyAlignment="1" applyProtection="1">
      <alignment horizontal="center" vertical="center" wrapText="1"/>
      <protection/>
    </xf>
    <xf numFmtId="166" fontId="3" fillId="38" borderId="22" xfId="0" applyNumberFormat="1" applyFont="1" applyFill="1" applyBorder="1" applyAlignment="1" applyProtection="1">
      <alignment horizontal="center" vertical="center" wrapText="1"/>
      <protection/>
    </xf>
    <xf numFmtId="0" fontId="0" fillId="4" borderId="75" xfId="0" applyFill="1" applyBorder="1" applyAlignment="1" applyProtection="1">
      <alignment horizontal="left" vertical="center" wrapText="1"/>
      <protection/>
    </xf>
    <xf numFmtId="0" fontId="0" fillId="4" borderId="58" xfId="0" applyFill="1" applyBorder="1" applyAlignment="1" applyProtection="1">
      <alignment horizontal="left" vertical="center" wrapText="1"/>
      <protection/>
    </xf>
    <xf numFmtId="0" fontId="0" fillId="4" borderId="44" xfId="0" applyFill="1" applyBorder="1" applyAlignment="1" applyProtection="1">
      <alignment horizontal="left" vertical="center" wrapText="1"/>
      <protection/>
    </xf>
    <xf numFmtId="0" fontId="4" fillId="38" borderId="77" xfId="0" applyFont="1" applyFill="1" applyBorder="1" applyAlignment="1" applyProtection="1">
      <alignment horizontal="center" vertical="center"/>
      <protection/>
    </xf>
    <xf numFmtId="0" fontId="4" fillId="38" borderId="59" xfId="0" applyFont="1" applyFill="1" applyBorder="1" applyAlignment="1" applyProtection="1">
      <alignment horizontal="center" vertical="center"/>
      <protection/>
    </xf>
    <xf numFmtId="0" fontId="4" fillId="3" borderId="20" xfId="0" applyFont="1" applyFill="1" applyBorder="1" applyAlignment="1" applyProtection="1">
      <alignment horizontal="center" vertical="center"/>
      <protection/>
    </xf>
    <xf numFmtId="0" fontId="4" fillId="3" borderId="78" xfId="0" applyFont="1" applyFill="1" applyBorder="1" applyAlignment="1" applyProtection="1">
      <alignment horizontal="center" vertical="center"/>
      <protection/>
    </xf>
    <xf numFmtId="0" fontId="25" fillId="0" borderId="58" xfId="0" applyFont="1" applyBorder="1" applyAlignment="1" applyProtection="1">
      <alignment horizontal="left" vertical="center"/>
      <protection/>
    </xf>
    <xf numFmtId="0" fontId="25" fillId="0" borderId="0" xfId="0" applyFont="1" applyBorder="1" applyAlignment="1" applyProtection="1">
      <alignment horizontal="left" vertical="center"/>
      <protection/>
    </xf>
    <xf numFmtId="0" fontId="5" fillId="4" borderId="16" xfId="0" applyFont="1" applyFill="1" applyBorder="1" applyAlignment="1" applyProtection="1">
      <alignment horizontal="center" vertical="center"/>
      <protection/>
    </xf>
    <xf numFmtId="0" fontId="5" fillId="4" borderId="49" xfId="0" applyFont="1" applyFill="1" applyBorder="1" applyAlignment="1" applyProtection="1">
      <alignment horizontal="center" vertical="center"/>
      <protection/>
    </xf>
    <xf numFmtId="0" fontId="0" fillId="0" borderId="10" xfId="0" applyFill="1" applyBorder="1" applyAlignment="1" applyProtection="1">
      <alignment horizontal="left" vertical="center"/>
      <protection/>
    </xf>
    <xf numFmtId="0" fontId="0" fillId="0" borderId="24" xfId="0" applyFill="1" applyBorder="1" applyAlignment="1" applyProtection="1">
      <alignment horizontal="left" vertical="center"/>
      <protection/>
    </xf>
    <xf numFmtId="0" fontId="0" fillId="0" borderId="69" xfId="0" applyFill="1" applyBorder="1" applyAlignment="1" applyProtection="1">
      <alignment horizontal="left" vertical="center"/>
      <protection/>
    </xf>
    <xf numFmtId="0" fontId="0" fillId="42" borderId="64" xfId="0" applyFill="1" applyBorder="1" applyAlignment="1" applyProtection="1">
      <alignment horizontal="left" vertical="center" wrapText="1"/>
      <protection/>
    </xf>
    <xf numFmtId="0" fontId="0" fillId="42" borderId="73" xfId="0" applyFill="1" applyBorder="1" applyAlignment="1" applyProtection="1">
      <alignment horizontal="left" vertical="center" wrapText="1"/>
      <protection/>
    </xf>
    <xf numFmtId="0" fontId="0" fillId="42" borderId="43" xfId="0" applyFill="1" applyBorder="1" applyAlignment="1" applyProtection="1">
      <alignment horizontal="left" vertical="center" wrapText="1"/>
      <protection/>
    </xf>
    <xf numFmtId="166" fontId="2" fillId="0" borderId="25" xfId="0" applyNumberFormat="1" applyFont="1" applyFill="1" applyBorder="1" applyAlignment="1" applyProtection="1">
      <alignment horizontal="center" vertical="center"/>
      <protection/>
    </xf>
    <xf numFmtId="166" fontId="2" fillId="0" borderId="31" xfId="0" applyNumberFormat="1" applyFont="1" applyFill="1" applyBorder="1" applyAlignment="1" applyProtection="1">
      <alignment horizontal="center" vertical="center"/>
      <protection/>
    </xf>
    <xf numFmtId="0" fontId="10" fillId="4" borderId="60" xfId="0" applyFont="1" applyFill="1" applyBorder="1" applyAlignment="1" applyProtection="1">
      <alignment horizontal="left" vertical="center" wrapText="1"/>
      <protection/>
    </xf>
    <xf numFmtId="0" fontId="0" fillId="0" borderId="76" xfId="0" applyBorder="1" applyAlignment="1">
      <alignment/>
    </xf>
    <xf numFmtId="0" fontId="0" fillId="0" borderId="77" xfId="0" applyBorder="1" applyAlignment="1">
      <alignment/>
    </xf>
    <xf numFmtId="0" fontId="0" fillId="0" borderId="75" xfId="0" applyBorder="1" applyAlignment="1">
      <alignment/>
    </xf>
    <xf numFmtId="0" fontId="0" fillId="0" borderId="58" xfId="0" applyBorder="1" applyAlignment="1">
      <alignment/>
    </xf>
    <xf numFmtId="0" fontId="0" fillId="0" borderId="44" xfId="0" applyBorder="1" applyAlignment="1">
      <alignment/>
    </xf>
    <xf numFmtId="0" fontId="4" fillId="38" borderId="45" xfId="0" applyFont="1" applyFill="1" applyBorder="1" applyAlignment="1" applyProtection="1">
      <alignment horizontal="center" vertical="center"/>
      <protection/>
    </xf>
    <xf numFmtId="0" fontId="4" fillId="38" borderId="53" xfId="0" applyFont="1" applyFill="1" applyBorder="1" applyAlignment="1" applyProtection="1">
      <alignment horizontal="center" vertical="center"/>
      <protection/>
    </xf>
    <xf numFmtId="0" fontId="2" fillId="0" borderId="68"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wrapText="1"/>
      <protection/>
    </xf>
    <xf numFmtId="0" fontId="0" fillId="4" borderId="64" xfId="0" applyFill="1" applyBorder="1" applyAlignment="1" applyProtection="1">
      <alignment horizontal="left" vertical="center" wrapText="1"/>
      <protection/>
    </xf>
    <xf numFmtId="0" fontId="0" fillId="4" borderId="73" xfId="0" applyFont="1" applyFill="1" applyBorder="1" applyAlignment="1" applyProtection="1">
      <alignment horizontal="left" vertical="center" wrapText="1"/>
      <protection/>
    </xf>
    <xf numFmtId="0" fontId="0" fillId="4" borderId="43" xfId="0" applyFont="1" applyFill="1" applyBorder="1" applyAlignment="1" applyProtection="1">
      <alignment horizontal="left" vertical="center" wrapText="1"/>
      <protection/>
    </xf>
    <xf numFmtId="0" fontId="10" fillId="0" borderId="65" xfId="0" applyFont="1" applyFill="1" applyBorder="1" applyAlignment="1" applyProtection="1">
      <alignment horizontal="left" vertical="center" wrapText="1"/>
      <protection/>
    </xf>
    <xf numFmtId="0" fontId="10" fillId="0" borderId="0" xfId="0" applyFont="1" applyFill="1" applyBorder="1" applyAlignment="1" applyProtection="1">
      <alignment horizontal="left" vertical="center" wrapText="1"/>
      <protection/>
    </xf>
    <xf numFmtId="0" fontId="10" fillId="0" borderId="59" xfId="0" applyFont="1" applyFill="1" applyBorder="1" applyAlignment="1" applyProtection="1">
      <alignment horizontal="left" vertical="center" wrapText="1"/>
      <protection/>
    </xf>
    <xf numFmtId="0" fontId="10" fillId="0" borderId="75" xfId="0" applyFont="1" applyFill="1" applyBorder="1" applyAlignment="1" applyProtection="1">
      <alignment horizontal="left" vertical="center" wrapText="1"/>
      <protection/>
    </xf>
    <xf numFmtId="0" fontId="10" fillId="0" borderId="58" xfId="0" applyFont="1" applyFill="1" applyBorder="1" applyAlignment="1" applyProtection="1">
      <alignment horizontal="left" vertical="center" wrapText="1"/>
      <protection/>
    </xf>
    <xf numFmtId="0" fontId="10" fillId="0" borderId="44" xfId="0" applyFont="1" applyFill="1" applyBorder="1" applyAlignment="1" applyProtection="1">
      <alignment horizontal="left" vertical="center" wrapText="1"/>
      <protection/>
    </xf>
    <xf numFmtId="0" fontId="4" fillId="3" borderId="25" xfId="0" applyFont="1" applyFill="1" applyBorder="1" applyAlignment="1" applyProtection="1">
      <alignment horizontal="center" vertical="center"/>
      <protection/>
    </xf>
    <xf numFmtId="0" fontId="4" fillId="3" borderId="35" xfId="0" applyFont="1" applyFill="1" applyBorder="1" applyAlignment="1" applyProtection="1">
      <alignment horizontal="center" vertical="center"/>
      <protection/>
    </xf>
    <xf numFmtId="0" fontId="4" fillId="38" borderId="45" xfId="0" applyFont="1" applyFill="1" applyBorder="1" applyAlignment="1" applyProtection="1">
      <alignment horizontal="center" vertical="center"/>
      <protection/>
    </xf>
    <xf numFmtId="0" fontId="0" fillId="4" borderId="10" xfId="0" applyFill="1" applyBorder="1" applyAlignment="1" applyProtection="1">
      <alignment horizontal="left" vertical="center"/>
      <protection/>
    </xf>
    <xf numFmtId="0" fontId="0" fillId="4" borderId="24" xfId="0" applyFont="1" applyFill="1" applyBorder="1" applyAlignment="1" applyProtection="1">
      <alignment horizontal="left" vertical="center"/>
      <protection/>
    </xf>
    <xf numFmtId="0" fontId="0" fillId="4" borderId="13" xfId="0" applyFont="1" applyFill="1" applyBorder="1" applyAlignment="1" applyProtection="1">
      <alignment horizontal="left" vertical="center"/>
      <protection/>
    </xf>
    <xf numFmtId="0" fontId="0" fillId="0" borderId="27" xfId="0" applyFill="1" applyBorder="1" applyAlignment="1" applyProtection="1">
      <alignment horizontal="left" vertical="center"/>
      <protection/>
    </xf>
    <xf numFmtId="0" fontId="0" fillId="0" borderId="83" xfId="0" applyFont="1" applyFill="1" applyBorder="1" applyAlignment="1" applyProtection="1">
      <alignment horizontal="left" vertical="center"/>
      <protection/>
    </xf>
    <xf numFmtId="0" fontId="0" fillId="0" borderId="28" xfId="0" applyFont="1" applyFill="1" applyBorder="1" applyAlignment="1" applyProtection="1">
      <alignment horizontal="left" vertical="center"/>
      <protection/>
    </xf>
    <xf numFmtId="0" fontId="10" fillId="4" borderId="10" xfId="0" applyFont="1" applyFill="1" applyBorder="1" applyAlignment="1" applyProtection="1">
      <alignment horizontal="left" vertical="center" wrapText="1"/>
      <protection/>
    </xf>
    <xf numFmtId="0" fontId="10" fillId="4" borderId="24" xfId="0" applyFont="1" applyFill="1" applyBorder="1" applyAlignment="1" applyProtection="1">
      <alignment horizontal="left" vertical="center" wrapText="1"/>
      <protection/>
    </xf>
    <xf numFmtId="0" fontId="10" fillId="4" borderId="13" xfId="0" applyFont="1" applyFill="1" applyBorder="1" applyAlignment="1" applyProtection="1">
      <alignment horizontal="left" vertical="center" wrapText="1"/>
      <protection/>
    </xf>
    <xf numFmtId="0" fontId="0" fillId="4" borderId="11" xfId="0" applyFill="1" applyBorder="1" applyAlignment="1" applyProtection="1">
      <alignment horizontal="left" vertical="center" wrapText="1"/>
      <protection/>
    </xf>
    <xf numFmtId="0" fontId="0" fillId="4" borderId="54" xfId="0" applyFill="1" applyBorder="1" applyAlignment="1" applyProtection="1">
      <alignment horizontal="left" vertical="center" wrapText="1"/>
      <protection/>
    </xf>
    <xf numFmtId="0" fontId="0" fillId="4" borderId="23" xfId="0" applyFill="1" applyBorder="1" applyAlignment="1" applyProtection="1">
      <alignment horizontal="left" vertical="center" wrapText="1"/>
      <protection/>
    </xf>
    <xf numFmtId="0" fontId="1" fillId="0" borderId="0" xfId="0" applyFont="1" applyFill="1"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3" xfId="0" applyFill="1" applyBorder="1" applyAlignment="1" applyProtection="1">
      <alignment horizontal="left" vertical="center"/>
      <protection/>
    </xf>
    <xf numFmtId="0" fontId="0" fillId="4" borderId="73" xfId="0" applyFill="1" applyBorder="1" applyAlignment="1" applyProtection="1">
      <alignment horizontal="left" vertical="center" wrapText="1"/>
      <protection/>
    </xf>
    <xf numFmtId="0" fontId="0" fillId="4" borderId="43" xfId="0" applyFill="1" applyBorder="1" applyAlignment="1" applyProtection="1">
      <alignment horizontal="left" vertical="center" wrapText="1"/>
      <protection/>
    </xf>
    <xf numFmtId="0" fontId="5" fillId="3" borderId="16" xfId="0" applyFont="1" applyFill="1" applyBorder="1" applyAlignment="1" applyProtection="1">
      <alignment horizontal="left" vertical="center" wrapText="1"/>
      <protection/>
    </xf>
    <xf numFmtId="0" fontId="5" fillId="3" borderId="81" xfId="0" applyFont="1" applyFill="1" applyBorder="1" applyAlignment="1" applyProtection="1">
      <alignment horizontal="left" vertical="center" wrapText="1"/>
      <protection/>
    </xf>
    <xf numFmtId="0" fontId="5" fillId="3" borderId="49" xfId="0" applyFont="1" applyFill="1" applyBorder="1" applyAlignment="1" applyProtection="1">
      <alignment horizontal="left" vertical="center" wrapText="1"/>
      <protection/>
    </xf>
    <xf numFmtId="0" fontId="4" fillId="38" borderId="22" xfId="0" applyFont="1" applyFill="1" applyBorder="1" applyAlignment="1" applyProtection="1">
      <alignment horizontal="center" vertical="center"/>
      <protection/>
    </xf>
    <xf numFmtId="0" fontId="0" fillId="0" borderId="61"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4" fillId="38" borderId="22" xfId="0" applyFont="1" applyFill="1" applyBorder="1" applyAlignment="1" applyProtection="1">
      <alignment horizontal="center" vertical="center"/>
      <protection/>
    </xf>
    <xf numFmtId="0" fontId="7" fillId="0" borderId="0" xfId="0" applyFont="1" applyAlignment="1" applyProtection="1">
      <alignment horizontal="center" vertical="center"/>
      <protection/>
    </xf>
    <xf numFmtId="0" fontId="10" fillId="4" borderId="64" xfId="0" applyFont="1" applyFill="1" applyBorder="1" applyAlignment="1" applyProtection="1">
      <alignment horizontal="left" vertical="center" wrapText="1"/>
      <protection/>
    </xf>
    <xf numFmtId="0" fontId="10" fillId="4" borderId="73" xfId="0" applyFont="1" applyFill="1" applyBorder="1" applyAlignment="1" applyProtection="1">
      <alignment horizontal="left" vertical="center" wrapText="1"/>
      <protection/>
    </xf>
    <xf numFmtId="0" fontId="10" fillId="4" borderId="43" xfId="0" applyFont="1" applyFill="1" applyBorder="1" applyAlignment="1" applyProtection="1">
      <alignment horizontal="left" vertical="center" wrapText="1"/>
      <protection/>
    </xf>
    <xf numFmtId="0" fontId="0" fillId="0" borderId="34" xfId="0" applyFill="1" applyBorder="1" applyAlignment="1" applyProtection="1">
      <alignment horizontal="left" vertical="center"/>
      <protection/>
    </xf>
    <xf numFmtId="0" fontId="0" fillId="0" borderId="41" xfId="0" applyFill="1" applyBorder="1" applyAlignment="1" applyProtection="1">
      <alignment horizontal="left" vertical="center"/>
      <protection/>
    </xf>
    <xf numFmtId="0" fontId="0" fillId="0" borderId="12" xfId="0"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166" fontId="2" fillId="39" borderId="26" xfId="0" applyNumberFormat="1" applyFont="1" applyFill="1" applyBorder="1" applyAlignment="1" applyProtection="1">
      <alignment horizontal="center" vertical="center"/>
      <protection/>
    </xf>
    <xf numFmtId="166" fontId="2" fillId="39" borderId="39" xfId="0" applyNumberFormat="1" applyFont="1" applyFill="1" applyBorder="1" applyAlignment="1" applyProtection="1">
      <alignment horizontal="center" vertical="center"/>
      <protection/>
    </xf>
    <xf numFmtId="166" fontId="2" fillId="39" borderId="55" xfId="0" applyNumberFormat="1" applyFont="1" applyFill="1" applyBorder="1" applyAlignment="1" applyProtection="1">
      <alignment horizontal="center" vertical="center"/>
      <protection/>
    </xf>
    <xf numFmtId="166" fontId="2" fillId="39" borderId="48" xfId="0" applyNumberFormat="1" applyFont="1" applyFill="1" applyBorder="1" applyAlignment="1" applyProtection="1">
      <alignment horizontal="center" vertical="center"/>
      <protection/>
    </xf>
    <xf numFmtId="0" fontId="7" fillId="0" borderId="0" xfId="0" applyFont="1" applyBorder="1" applyAlignment="1" applyProtection="1">
      <alignment horizontal="left" vertical="center"/>
      <protection/>
    </xf>
    <xf numFmtId="0" fontId="12" fillId="0" borderId="0" xfId="0" applyFont="1" applyBorder="1" applyAlignment="1" applyProtection="1">
      <alignment horizontal="left" vertical="center"/>
      <protection/>
    </xf>
    <xf numFmtId="0" fontId="0" fillId="0" borderId="34" xfId="0" applyBorder="1" applyAlignment="1" applyProtection="1">
      <alignment horizontal="left" vertical="center"/>
      <protection/>
    </xf>
    <xf numFmtId="0" fontId="0" fillId="0" borderId="41" xfId="0" applyBorder="1" applyAlignment="1" applyProtection="1">
      <alignment horizontal="left" vertical="center"/>
      <protection/>
    </xf>
    <xf numFmtId="0" fontId="0" fillId="0" borderId="66" xfId="0" applyBorder="1" applyAlignment="1" applyProtection="1">
      <alignment horizontal="left" vertical="center"/>
      <protection/>
    </xf>
    <xf numFmtId="0" fontId="0" fillId="0" borderId="42" xfId="0" applyBorder="1" applyAlignment="1" applyProtection="1">
      <alignment horizontal="left" vertical="center"/>
      <protection/>
    </xf>
    <xf numFmtId="0" fontId="7" fillId="0" borderId="0" xfId="0" applyFont="1" applyBorder="1" applyAlignment="1" applyProtection="1">
      <alignment horizontal="center" vertical="center"/>
      <protection/>
    </xf>
    <xf numFmtId="0" fontId="5" fillId="38" borderId="16" xfId="0" applyFont="1" applyFill="1" applyBorder="1" applyAlignment="1" applyProtection="1">
      <alignment horizontal="left" vertical="center"/>
      <protection/>
    </xf>
    <xf numFmtId="0" fontId="5" fillId="38" borderId="81" xfId="0" applyFont="1" applyFill="1" applyBorder="1" applyAlignment="1" applyProtection="1">
      <alignment horizontal="left" vertical="center"/>
      <protection/>
    </xf>
    <xf numFmtId="0" fontId="5" fillId="38" borderId="49" xfId="0" applyFont="1" applyFill="1" applyBorder="1" applyAlignment="1" applyProtection="1">
      <alignment horizontal="left" vertical="center"/>
      <protection/>
    </xf>
    <xf numFmtId="166" fontId="11" fillId="2" borderId="25" xfId="0" applyNumberFormat="1" applyFont="1" applyFill="1" applyBorder="1" applyAlignment="1" applyProtection="1">
      <alignment horizontal="center" vertical="center"/>
      <protection/>
    </xf>
    <xf numFmtId="166" fontId="11" fillId="2" borderId="35" xfId="0" applyNumberFormat="1" applyFont="1" applyFill="1" applyBorder="1" applyAlignment="1" applyProtection="1">
      <alignment horizontal="center" vertical="center"/>
      <protection/>
    </xf>
    <xf numFmtId="166" fontId="62" fillId="38" borderId="45" xfId="0" applyNumberFormat="1" applyFont="1" applyFill="1" applyBorder="1" applyAlignment="1" applyProtection="1">
      <alignment horizontal="center" vertical="center" wrapText="1"/>
      <protection/>
    </xf>
    <xf numFmtId="166" fontId="62" fillId="38" borderId="53" xfId="0" applyNumberFormat="1" applyFont="1" applyFill="1" applyBorder="1" applyAlignment="1" applyProtection="1">
      <alignment horizontal="center" vertical="center" wrapText="1"/>
      <protection/>
    </xf>
    <xf numFmtId="166" fontId="62" fillId="38" borderId="22" xfId="0" applyNumberFormat="1" applyFont="1" applyFill="1" applyBorder="1" applyAlignment="1" applyProtection="1">
      <alignment horizontal="center" vertical="center" wrapText="1"/>
      <protection/>
    </xf>
    <xf numFmtId="166" fontId="5" fillId="34" borderId="31" xfId="0" applyNumberFormat="1" applyFont="1" applyFill="1" applyBorder="1" applyAlignment="1" applyProtection="1">
      <alignment horizontal="center" vertical="center"/>
      <protection/>
    </xf>
    <xf numFmtId="166" fontId="5" fillId="34" borderId="32" xfId="0" applyNumberFormat="1" applyFont="1" applyFill="1" applyBorder="1" applyAlignment="1" applyProtection="1">
      <alignment horizontal="center" vertical="center"/>
      <protection/>
    </xf>
    <xf numFmtId="0" fontId="2" fillId="0" borderId="64" xfId="0" applyFont="1" applyFill="1" applyBorder="1" applyAlignment="1" applyProtection="1">
      <alignment horizontal="center" vertical="center"/>
      <protection/>
    </xf>
    <xf numFmtId="0" fontId="2" fillId="0" borderId="43"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2" fillId="4" borderId="25" xfId="0" applyFont="1" applyFill="1" applyBorder="1" applyAlignment="1" applyProtection="1">
      <alignment horizontal="left" vertical="center" wrapText="1"/>
      <protection/>
    </xf>
    <xf numFmtId="0" fontId="2" fillId="4" borderId="35" xfId="0" applyFont="1" applyFill="1" applyBorder="1" applyAlignment="1" applyProtection="1">
      <alignment horizontal="left" vertical="center" wrapText="1"/>
      <protection/>
    </xf>
    <xf numFmtId="0" fontId="16" fillId="37"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left" vertical="center" wrapText="1"/>
      <protection/>
    </xf>
    <xf numFmtId="0" fontId="10" fillId="42" borderId="75" xfId="0" applyFont="1" applyFill="1" applyBorder="1" applyAlignment="1" applyProtection="1">
      <alignment horizontal="left" vertical="center" wrapText="1"/>
      <protection/>
    </xf>
    <xf numFmtId="0" fontId="10" fillId="42" borderId="58" xfId="0" applyFont="1" applyFill="1" applyBorder="1" applyAlignment="1" applyProtection="1">
      <alignment horizontal="left" vertical="center" wrapText="1"/>
      <protection/>
    </xf>
    <xf numFmtId="0" fontId="10" fillId="42" borderId="44" xfId="0" applyFont="1" applyFill="1" applyBorder="1" applyAlignment="1" applyProtection="1">
      <alignment horizontal="left" vertical="center" wrapText="1"/>
      <protection/>
    </xf>
    <xf numFmtId="0" fontId="0" fillId="4" borderId="45" xfId="0" applyFill="1" applyBorder="1" applyAlignment="1" applyProtection="1">
      <alignment horizontal="left" vertical="center" wrapText="1"/>
      <protection locked="0"/>
    </xf>
    <xf numFmtId="0" fontId="0" fillId="4" borderId="22" xfId="0" applyFill="1" applyBorder="1" applyAlignment="1" applyProtection="1">
      <alignment horizontal="left" vertical="center" wrapText="1"/>
      <protection locked="0"/>
    </xf>
    <xf numFmtId="166" fontId="8" fillId="0" borderId="0" xfId="0" applyNumberFormat="1" applyFont="1" applyFill="1" applyBorder="1" applyAlignment="1" applyProtection="1">
      <alignment horizontal="center" vertical="center"/>
      <protection/>
    </xf>
    <xf numFmtId="0" fontId="10" fillId="0" borderId="10" xfId="0" applyFont="1" applyBorder="1" applyAlignment="1" applyProtection="1">
      <alignment horizontal="left" vertical="center" wrapText="1"/>
      <protection/>
    </xf>
    <xf numFmtId="0" fontId="10" fillId="0" borderId="24" xfId="0" applyFont="1" applyBorder="1" applyAlignment="1" applyProtection="1">
      <alignment horizontal="left" vertical="center" wrapText="1"/>
      <protection/>
    </xf>
    <xf numFmtId="0" fontId="10" fillId="0" borderId="13" xfId="0" applyFont="1" applyBorder="1" applyAlignment="1" applyProtection="1">
      <alignment horizontal="left" vertical="center" wrapText="1"/>
      <protection/>
    </xf>
    <xf numFmtId="0" fontId="0" fillId="0" borderId="66" xfId="0" applyFill="1" applyBorder="1" applyAlignment="1" applyProtection="1">
      <alignment horizontal="left" vertical="center"/>
      <protection/>
    </xf>
    <xf numFmtId="0" fontId="0" fillId="0" borderId="42" xfId="0" applyFill="1" applyBorder="1" applyAlignment="1" applyProtection="1">
      <alignment horizontal="left" vertical="center"/>
      <protection/>
    </xf>
    <xf numFmtId="0" fontId="2" fillId="4" borderId="17" xfId="0" applyFont="1" applyFill="1" applyBorder="1" applyAlignment="1" applyProtection="1">
      <alignment horizontal="left" vertical="center" wrapText="1"/>
      <protection/>
    </xf>
    <xf numFmtId="0" fontId="2" fillId="4" borderId="80" xfId="0" applyFont="1" applyFill="1" applyBorder="1" applyAlignment="1" applyProtection="1">
      <alignment horizontal="left" vertical="center" wrapText="1"/>
      <protection/>
    </xf>
    <xf numFmtId="0" fontId="0" fillId="0" borderId="0" xfId="0"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0" borderId="49"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50" xfId="0" applyFont="1" applyFill="1" applyBorder="1" applyAlignment="1" applyProtection="1">
      <alignment horizontal="center" vertical="center" wrapText="1"/>
      <protection/>
    </xf>
    <xf numFmtId="0" fontId="2" fillId="0" borderId="66" xfId="0" applyFont="1" applyFill="1" applyBorder="1" applyAlignment="1" applyProtection="1">
      <alignment horizontal="center" vertical="center" wrapText="1"/>
      <protection/>
    </xf>
    <xf numFmtId="0" fontId="10" fillId="4" borderId="76" xfId="0" applyFont="1" applyFill="1" applyBorder="1" applyAlignment="1" applyProtection="1">
      <alignment horizontal="left" vertical="center" wrapText="1"/>
      <protection/>
    </xf>
    <xf numFmtId="0" fontId="10" fillId="4" borderId="77" xfId="0" applyFont="1" applyFill="1" applyBorder="1" applyAlignment="1" applyProtection="1">
      <alignment horizontal="left" vertical="center" wrapText="1"/>
      <protection/>
    </xf>
    <xf numFmtId="0" fontId="10" fillId="4" borderId="65" xfId="0" applyFont="1" applyFill="1" applyBorder="1" applyAlignment="1" applyProtection="1">
      <alignment horizontal="left" vertical="center" wrapText="1"/>
      <protection/>
    </xf>
    <xf numFmtId="0" fontId="10" fillId="4" borderId="0" xfId="0" applyFont="1" applyFill="1" applyBorder="1" applyAlignment="1" applyProtection="1">
      <alignment horizontal="left" vertical="center" wrapText="1"/>
      <protection/>
    </xf>
    <xf numFmtId="0" fontId="10" fillId="4" borderId="59" xfId="0" applyFont="1" applyFill="1" applyBorder="1" applyAlignment="1" applyProtection="1">
      <alignment horizontal="left" vertical="center" wrapText="1"/>
      <protection/>
    </xf>
    <xf numFmtId="0" fontId="10" fillId="4" borderId="75" xfId="0" applyFont="1" applyFill="1" applyBorder="1" applyAlignment="1" applyProtection="1">
      <alignment horizontal="left" vertical="center" wrapText="1"/>
      <protection/>
    </xf>
    <xf numFmtId="0" fontId="10" fillId="4" borderId="58" xfId="0" applyFont="1" applyFill="1" applyBorder="1" applyAlignment="1" applyProtection="1">
      <alignment horizontal="left" vertical="center" wrapText="1"/>
      <protection/>
    </xf>
    <xf numFmtId="0" fontId="10" fillId="4" borderId="44" xfId="0" applyFont="1" applyFill="1" applyBorder="1" applyAlignment="1" applyProtection="1">
      <alignment horizontal="left" vertical="center" wrapText="1"/>
      <protection/>
    </xf>
    <xf numFmtId="0" fontId="3" fillId="0" borderId="0" xfId="0" applyFont="1" applyBorder="1" applyAlignment="1" applyProtection="1">
      <alignment horizontal="left" vertical="center"/>
      <protection/>
    </xf>
    <xf numFmtId="0" fontId="2" fillId="0" borderId="26" xfId="0" applyFont="1" applyFill="1" applyBorder="1" applyAlignment="1" applyProtection="1">
      <alignment horizontal="left" vertical="center" wrapText="1"/>
      <protection/>
    </xf>
    <xf numFmtId="0" fontId="2" fillId="0" borderId="39" xfId="0" applyFont="1" applyFill="1" applyBorder="1" applyAlignment="1" applyProtection="1">
      <alignment horizontal="left" vertical="center" wrapText="1"/>
      <protection/>
    </xf>
    <xf numFmtId="0" fontId="0" fillId="0" borderId="64"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0" fontId="0" fillId="0" borderId="43" xfId="0" applyFill="1" applyBorder="1" applyAlignment="1" applyProtection="1">
      <alignment horizontal="center" vertical="center"/>
      <protection/>
    </xf>
    <xf numFmtId="0" fontId="0" fillId="0" borderId="10" xfId="0" applyBorder="1" applyAlignment="1" applyProtection="1">
      <alignment horizontal="left" vertical="center" wrapText="1"/>
      <protection/>
    </xf>
    <xf numFmtId="0" fontId="0" fillId="0" borderId="24" xfId="0" applyBorder="1" applyAlignment="1" applyProtection="1">
      <alignment horizontal="left" vertical="center" wrapText="1"/>
      <protection/>
    </xf>
    <xf numFmtId="0" fontId="0" fillId="0" borderId="13" xfId="0"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4" fillId="3" borderId="25" xfId="0" applyFont="1" applyFill="1" applyBorder="1" applyAlignment="1" applyProtection="1">
      <alignment horizontal="center" vertical="center" wrapText="1"/>
      <protection/>
    </xf>
    <xf numFmtId="0" fontId="4" fillId="3" borderId="35" xfId="0" applyFont="1" applyFill="1" applyBorder="1" applyAlignment="1" applyProtection="1">
      <alignment horizontal="center" vertical="center" wrapText="1"/>
      <protection/>
    </xf>
    <xf numFmtId="0" fontId="4" fillId="3" borderId="41" xfId="0" applyFont="1" applyFill="1" applyBorder="1" applyAlignment="1" applyProtection="1">
      <alignment horizontal="center" vertical="center" wrapText="1"/>
      <protection/>
    </xf>
    <xf numFmtId="0" fontId="5" fillId="38" borderId="45" xfId="0" applyFont="1" applyFill="1" applyBorder="1" applyAlignment="1" applyProtection="1">
      <alignment horizontal="center" vertical="center"/>
      <protection/>
    </xf>
    <xf numFmtId="0" fontId="5" fillId="38" borderId="53" xfId="0" applyFont="1" applyFill="1" applyBorder="1" applyAlignment="1" applyProtection="1">
      <alignment horizontal="center" vertical="center"/>
      <protection/>
    </xf>
    <xf numFmtId="0" fontId="5" fillId="38" borderId="22" xfId="0" applyFont="1" applyFill="1" applyBorder="1" applyAlignment="1" applyProtection="1">
      <alignment horizontal="center" vertical="center"/>
      <protection/>
    </xf>
    <xf numFmtId="0" fontId="24" fillId="36" borderId="60" xfId="0" applyFont="1" applyFill="1" applyBorder="1" applyAlignment="1" applyProtection="1">
      <alignment horizontal="center" vertical="center"/>
      <protection/>
    </xf>
    <xf numFmtId="0" fontId="24" fillId="36" borderId="75"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10" fillId="0" borderId="64" xfId="0" applyFont="1" applyFill="1" applyBorder="1" applyAlignment="1" applyProtection="1">
      <alignment horizontal="center" vertical="center" wrapText="1"/>
      <protection/>
    </xf>
    <xf numFmtId="0" fontId="10" fillId="0" borderId="77" xfId="0" applyFont="1" applyFill="1" applyBorder="1" applyAlignment="1" applyProtection="1">
      <alignment horizontal="center" vertical="center" wrapText="1"/>
      <protection/>
    </xf>
    <xf numFmtId="0" fontId="4" fillId="3" borderId="20" xfId="0" applyFont="1" applyFill="1" applyBorder="1" applyAlignment="1" applyProtection="1">
      <alignment horizontal="center" vertical="center" wrapText="1"/>
      <protection/>
    </xf>
    <xf numFmtId="0" fontId="4" fillId="3" borderId="19" xfId="0" applyFont="1" applyFill="1" applyBorder="1" applyAlignment="1" applyProtection="1">
      <alignment horizontal="center" vertical="center" wrapText="1"/>
      <protection/>
    </xf>
    <xf numFmtId="166" fontId="5" fillId="0" borderId="58" xfId="0" applyNumberFormat="1" applyFont="1" applyFill="1" applyBorder="1" applyAlignment="1" applyProtection="1">
      <alignment horizontal="center" vertical="center"/>
      <protection/>
    </xf>
    <xf numFmtId="0" fontId="17" fillId="0" borderId="12" xfId="0" applyFont="1" applyFill="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M17"/>
  <sheetViews>
    <sheetView showGridLines="0" zoomScale="80" zoomScaleNormal="80" zoomScalePageLayoutView="0" workbookViewId="0" topLeftCell="B1">
      <pane ySplit="1" topLeftCell="A2" activePane="bottomLeft" state="frozen"/>
      <selection pane="topLeft" activeCell="A1" sqref="A1"/>
      <selection pane="bottomLeft" activeCell="B5" sqref="B5"/>
    </sheetView>
  </sheetViews>
  <sheetFormatPr defaultColWidth="9.140625" defaultRowHeight="15"/>
  <cols>
    <col min="1" max="1" width="2.57421875" style="1" customWidth="1"/>
    <col min="2" max="2" width="6.28125" style="1" customWidth="1"/>
    <col min="3" max="3" width="29.421875" style="1" bestFit="1" customWidth="1"/>
    <col min="4" max="4" width="9.140625" style="1" customWidth="1"/>
    <col min="5" max="5" width="1.7109375" style="1" customWidth="1"/>
    <col min="6" max="6" width="14.140625" style="1" customWidth="1"/>
    <col min="7" max="7" width="17.8515625" style="1" bestFit="1" customWidth="1"/>
    <col min="8" max="8" width="18.28125" style="1" customWidth="1"/>
    <col min="9" max="9" width="28.8515625" style="1" customWidth="1"/>
    <col min="10" max="10" width="29.00390625" style="1" customWidth="1"/>
    <col min="11" max="11" width="25.8515625" style="1" customWidth="1"/>
    <col min="12" max="12" width="23.421875" style="1" customWidth="1"/>
    <col min="13" max="13" width="11.421875" style="1" bestFit="1" customWidth="1"/>
    <col min="14" max="16384" width="9.140625" style="1" customWidth="1"/>
  </cols>
  <sheetData>
    <row r="1" spans="2:12" ht="23.25" customHeight="1">
      <c r="B1" s="523" t="s">
        <v>343</v>
      </c>
      <c r="C1" s="524"/>
      <c r="D1" s="524"/>
      <c r="E1" s="524"/>
      <c r="F1" s="524"/>
      <c r="G1" s="524"/>
      <c r="H1" s="524"/>
      <c r="I1" s="524"/>
      <c r="J1" s="524"/>
      <c r="K1" s="524"/>
      <c r="L1" s="524"/>
    </row>
    <row r="2" ht="5.25" customHeight="1"/>
    <row r="3" spans="2:10" s="22" customFormat="1" ht="23.25" customHeight="1" thickBot="1">
      <c r="B3" s="538" t="s">
        <v>173</v>
      </c>
      <c r="C3" s="538"/>
      <c r="D3" s="538"/>
      <c r="E3" s="538"/>
      <c r="F3" s="538"/>
      <c r="G3" s="538"/>
      <c r="H3" s="538"/>
      <c r="I3" s="538"/>
      <c r="J3" s="538"/>
    </row>
    <row r="4" spans="2:12" s="8" customFormat="1" ht="54.75" customHeight="1" thickBot="1">
      <c r="B4" s="41"/>
      <c r="C4" s="533" t="s">
        <v>1</v>
      </c>
      <c r="D4" s="534"/>
      <c r="F4" s="535" t="s">
        <v>344</v>
      </c>
      <c r="G4" s="536"/>
      <c r="H4" s="536"/>
      <c r="I4" s="536"/>
      <c r="J4" s="537"/>
      <c r="K4" s="519" t="s">
        <v>176</v>
      </c>
      <c r="L4" s="521" t="s">
        <v>345</v>
      </c>
    </row>
    <row r="5" spans="2:12" s="8" customFormat="1" ht="54.75" customHeight="1" thickBot="1">
      <c r="B5" s="41"/>
      <c r="C5" s="531" t="s">
        <v>2</v>
      </c>
      <c r="D5" s="532"/>
      <c r="F5" s="38" t="s">
        <v>102</v>
      </c>
      <c r="G5" s="39" t="s">
        <v>346</v>
      </c>
      <c r="H5" s="38" t="s">
        <v>101</v>
      </c>
      <c r="I5" s="39" t="s">
        <v>170</v>
      </c>
      <c r="J5" s="40" t="s">
        <v>108</v>
      </c>
      <c r="K5" s="520"/>
      <c r="L5" s="522"/>
    </row>
    <row r="6" spans="2:12" s="8" customFormat="1" ht="54.75" customHeight="1" thickBot="1">
      <c r="B6" s="41"/>
      <c r="C6" s="533" t="s">
        <v>3</v>
      </c>
      <c r="D6" s="534"/>
      <c r="F6" s="24">
        <f>PORTE!D13</f>
        <v>1.8</v>
      </c>
      <c r="G6" s="25">
        <f>LOCALIZAÇAO!D70</f>
        <v>0.77</v>
      </c>
      <c r="H6" s="24">
        <f>'FATORES AMBIENTAIS'!D149</f>
        <v>0.693</v>
      </c>
      <c r="I6" s="25">
        <f>'ASPECTOS SOCIOECON CULTURAIS'!D84</f>
        <v>0.025</v>
      </c>
      <c r="J6" s="36">
        <f>IF(B10&gt;1,"ASSINALE APENAS UM TIPO DE EMPREENDIMENTO",IF(B4="X",(F6*F11+G6*G11+H6*H11)/107.5+I6,IF(B5="X",(F6*F12+G6*G12+H6*H12)/115+I6,IF(B6="X",(F6*F13+G6*G13+H6*H13)/120+I6,IF(B7="X",(F6*F14+G6*G14+H6*H14)/110+I6,IF(B8="X",(F6*F15+G6*G15+H6*H15)/117.5+I6,"ASSINALE COM X O TIPO DE EMPREENDIMENTO"))))))</f>
        <v>0.793</v>
      </c>
      <c r="K6" s="42">
        <f>VR!C89</f>
        <v>662856250.08</v>
      </c>
      <c r="L6" s="37">
        <f>IF(K6=0," ",IF(J6="ASSINALE COM X O TIPO DE EMPREENDIMENTO"," ",IF(J6="ASSINALE APENAS UM TIPO DE EMPREENDIMENTO",0,J6*K6/100)))</f>
        <v>5256450.063</v>
      </c>
    </row>
    <row r="7" spans="2:8" s="8" customFormat="1" ht="54.75" customHeight="1" thickBot="1">
      <c r="B7" s="41"/>
      <c r="C7" s="531" t="s">
        <v>4</v>
      </c>
      <c r="D7" s="532"/>
      <c r="F7" s="23"/>
      <c r="G7" s="23"/>
      <c r="H7" s="23"/>
    </row>
    <row r="8" spans="2:8" s="8" customFormat="1" ht="54.75" customHeight="1" thickBot="1">
      <c r="B8" s="41" t="s">
        <v>373</v>
      </c>
      <c r="C8" s="533" t="s">
        <v>5</v>
      </c>
      <c r="D8" s="534"/>
      <c r="G8" s="27"/>
      <c r="H8" s="27"/>
    </row>
    <row r="9" spans="2:10" s="7" customFormat="1" ht="8.25" customHeight="1">
      <c r="B9" s="6"/>
      <c r="C9" s="6"/>
      <c r="G9" s="28"/>
      <c r="H9" s="29"/>
      <c r="I9" s="530"/>
      <c r="J9" s="530"/>
    </row>
    <row r="10" spans="2:8" ht="15.75" hidden="1" thickBot="1">
      <c r="B10" s="7">
        <f>COUNTIF(B4:B8,"X")</f>
        <v>1</v>
      </c>
      <c r="F10" s="46" t="s">
        <v>61</v>
      </c>
      <c r="G10" s="46" t="s">
        <v>0</v>
      </c>
      <c r="H10" s="47" t="s">
        <v>92</v>
      </c>
    </row>
    <row r="11" spans="3:8" ht="16.5" customHeight="1" hidden="1" thickBot="1">
      <c r="C11" s="526" t="s">
        <v>1</v>
      </c>
      <c r="D11" s="526"/>
      <c r="F11" s="9">
        <v>30</v>
      </c>
      <c r="G11" s="9">
        <v>25</v>
      </c>
      <c r="H11" s="43">
        <v>35</v>
      </c>
    </row>
    <row r="12" spans="3:8" ht="16.5" customHeight="1" hidden="1" thickBot="1">
      <c r="C12" s="527" t="s">
        <v>2</v>
      </c>
      <c r="D12" s="527"/>
      <c r="F12" s="9">
        <v>25</v>
      </c>
      <c r="G12" s="9">
        <v>30</v>
      </c>
      <c r="H12" s="43">
        <v>40</v>
      </c>
    </row>
    <row r="13" spans="3:8" ht="16.5" hidden="1" thickBot="1">
      <c r="C13" s="528" t="s">
        <v>3</v>
      </c>
      <c r="D13" s="528"/>
      <c r="F13" s="9">
        <v>20</v>
      </c>
      <c r="G13" s="9">
        <v>25</v>
      </c>
      <c r="H13" s="43">
        <v>50</v>
      </c>
    </row>
    <row r="14" spans="3:8" ht="16.5" hidden="1" thickBot="1">
      <c r="C14" s="529" t="s">
        <v>141</v>
      </c>
      <c r="D14" s="529"/>
      <c r="F14" s="9">
        <v>20</v>
      </c>
      <c r="G14" s="9">
        <v>30</v>
      </c>
      <c r="H14" s="43">
        <v>40</v>
      </c>
    </row>
    <row r="15" spans="3:8" ht="16.5" hidden="1" thickBot="1">
      <c r="C15" s="525" t="s">
        <v>5</v>
      </c>
      <c r="D15" s="525"/>
      <c r="F15" s="10">
        <v>20</v>
      </c>
      <c r="G15" s="10">
        <v>30</v>
      </c>
      <c r="H15" s="44">
        <v>45</v>
      </c>
    </row>
    <row r="16" spans="9:13" ht="6.75" customHeight="1" hidden="1">
      <c r="I16" s="30"/>
      <c r="L16" s="35"/>
      <c r="M16" s="34"/>
    </row>
    <row r="17" ht="15" hidden="1">
      <c r="C17" s="45" t="s">
        <v>76</v>
      </c>
    </row>
  </sheetData>
  <sheetProtection password="C12C" sheet="1" objects="1" scenarios="1" selectLockedCells="1"/>
  <mergeCells count="16">
    <mergeCell ref="K4:K5"/>
    <mergeCell ref="L4:L5"/>
    <mergeCell ref="B1:L1"/>
    <mergeCell ref="C15:D15"/>
    <mergeCell ref="C11:D11"/>
    <mergeCell ref="C12:D12"/>
    <mergeCell ref="C13:D13"/>
    <mergeCell ref="C14:D14"/>
    <mergeCell ref="I9:J9"/>
    <mergeCell ref="C7:D7"/>
    <mergeCell ref="C8:D8"/>
    <mergeCell ref="F4:J4"/>
    <mergeCell ref="B3:J3"/>
    <mergeCell ref="C4:D4"/>
    <mergeCell ref="C5:D5"/>
    <mergeCell ref="C6:D6"/>
  </mergeCells>
  <dataValidations count="1">
    <dataValidation type="list" allowBlank="1" showInputMessage="1" showErrorMessage="1" errorTitle="Marcaçao incorreta" error="Marque apenas com um &quot;X&quot;" sqref="B4:B8">
      <formula1>$C$17</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O89"/>
  <sheetViews>
    <sheetView zoomScale="90" zoomScaleNormal="90" zoomScalePageLayoutView="0" workbookViewId="0" topLeftCell="A73">
      <selection activeCell="H27" sqref="H27"/>
    </sheetView>
  </sheetViews>
  <sheetFormatPr defaultColWidth="9.140625" defaultRowHeight="15"/>
  <cols>
    <col min="1" max="1" width="1.421875" style="458" customWidth="1"/>
    <col min="2" max="2" width="12.57421875" style="459" bestFit="1" customWidth="1"/>
    <col min="3" max="3" width="10.7109375" style="458" customWidth="1"/>
    <col min="4" max="4" width="26.28125" style="460" customWidth="1"/>
    <col min="5" max="5" width="19.57421875" style="458" customWidth="1"/>
    <col min="6" max="7" width="10.7109375" style="458" customWidth="1"/>
    <col min="8" max="8" width="19.28125" style="112" customWidth="1"/>
    <col min="9" max="9" width="6.7109375" style="458" customWidth="1"/>
    <col min="10" max="10" width="6.57421875" style="458" customWidth="1"/>
    <col min="11" max="12" width="10.7109375" style="458" customWidth="1"/>
    <col min="13" max="13" width="6.28125" style="458" customWidth="1"/>
    <col min="14" max="17" width="10.7109375" style="458" customWidth="1"/>
    <col min="18" max="16384" width="9.140625" style="458" customWidth="1"/>
  </cols>
  <sheetData>
    <row r="1" spans="2:10" s="455" customFormat="1" ht="18.75" customHeight="1">
      <c r="B1" s="454"/>
      <c r="C1" s="616" t="s">
        <v>228</v>
      </c>
      <c r="D1" s="616"/>
      <c r="E1" s="616"/>
      <c r="F1" s="616"/>
      <c r="G1" s="616"/>
      <c r="H1" s="616"/>
      <c r="I1" s="616"/>
      <c r="J1" s="616"/>
    </row>
    <row r="2" spans="2:8" s="457" customFormat="1" ht="6" customHeight="1">
      <c r="B2" s="617"/>
      <c r="C2" s="617"/>
      <c r="D2" s="456"/>
      <c r="H2" s="295"/>
    </row>
    <row r="3" spans="2:10" ht="20.25" customHeight="1">
      <c r="B3" s="621" t="s">
        <v>236</v>
      </c>
      <c r="C3" s="621"/>
      <c r="D3" s="621"/>
      <c r="E3" s="621"/>
      <c r="F3" s="621"/>
      <c r="G3" s="621"/>
      <c r="H3" s="621"/>
      <c r="I3" s="621"/>
      <c r="J3" s="621"/>
    </row>
    <row r="4" ht="7.5" customHeight="1"/>
    <row r="5" spans="2:10" ht="18.75">
      <c r="B5" s="461" t="s">
        <v>229</v>
      </c>
      <c r="C5" s="618" t="s">
        <v>347</v>
      </c>
      <c r="D5" s="619"/>
      <c r="E5" s="619"/>
      <c r="F5" s="619"/>
      <c r="G5" s="619"/>
      <c r="H5" s="619"/>
      <c r="I5" s="619"/>
      <c r="J5" s="620"/>
    </row>
    <row r="6" spans="2:10" s="457" customFormat="1" ht="7.5" customHeight="1" thickBot="1">
      <c r="B6" s="462"/>
      <c r="C6" s="463"/>
      <c r="D6" s="463"/>
      <c r="E6" s="463"/>
      <c r="F6" s="463"/>
      <c r="G6" s="463"/>
      <c r="H6" s="83"/>
      <c r="I6" s="463"/>
      <c r="J6" s="464"/>
    </row>
    <row r="7" spans="2:10" s="457" customFormat="1" ht="19.5" thickBot="1">
      <c r="B7" s="462"/>
      <c r="C7" s="456"/>
      <c r="D7" s="456"/>
      <c r="E7" s="456"/>
      <c r="F7" s="456"/>
      <c r="G7" s="456"/>
      <c r="H7" s="465" t="s">
        <v>244</v>
      </c>
      <c r="I7" s="456"/>
      <c r="J7" s="456"/>
    </row>
    <row r="8" spans="2:10" ht="15">
      <c r="B8" s="466" t="s">
        <v>28</v>
      </c>
      <c r="C8" s="566" t="s">
        <v>230</v>
      </c>
      <c r="D8" s="567"/>
      <c r="E8" s="567"/>
      <c r="F8" s="567"/>
      <c r="G8" s="622"/>
      <c r="H8" s="502">
        <v>717529240.17</v>
      </c>
      <c r="I8" s="467"/>
      <c r="J8" s="467"/>
    </row>
    <row r="9" spans="2:10" ht="15">
      <c r="B9" s="466" t="s">
        <v>29</v>
      </c>
      <c r="C9" s="556" t="s">
        <v>234</v>
      </c>
      <c r="D9" s="557"/>
      <c r="E9" s="557"/>
      <c r="F9" s="557"/>
      <c r="G9" s="558"/>
      <c r="H9" s="503"/>
      <c r="I9" s="467"/>
      <c r="J9" s="467"/>
    </row>
    <row r="10" spans="2:10" ht="15">
      <c r="B10" s="466" t="s">
        <v>31</v>
      </c>
      <c r="C10" s="559" t="s">
        <v>231</v>
      </c>
      <c r="D10" s="560"/>
      <c r="E10" s="560"/>
      <c r="F10" s="560"/>
      <c r="G10" s="561"/>
      <c r="H10" s="503"/>
      <c r="I10" s="467"/>
      <c r="J10" s="467"/>
    </row>
    <row r="11" spans="2:10" ht="15">
      <c r="B11" s="466" t="s">
        <v>32</v>
      </c>
      <c r="C11" s="556" t="s">
        <v>232</v>
      </c>
      <c r="D11" s="557"/>
      <c r="E11" s="557"/>
      <c r="F11" s="557"/>
      <c r="G11" s="558"/>
      <c r="H11" s="503"/>
      <c r="I11" s="467"/>
      <c r="J11" s="467"/>
    </row>
    <row r="12" spans="2:10" ht="33.75" customHeight="1">
      <c r="B12" s="466" t="s">
        <v>46</v>
      </c>
      <c r="C12" s="550" t="s">
        <v>348</v>
      </c>
      <c r="D12" s="551"/>
      <c r="E12" s="551"/>
      <c r="F12" s="551"/>
      <c r="G12" s="607"/>
      <c r="H12" s="503"/>
      <c r="I12" s="467"/>
      <c r="J12" s="467"/>
    </row>
    <row r="13" spans="2:10" ht="15">
      <c r="B13" s="466" t="s">
        <v>47</v>
      </c>
      <c r="C13" s="556" t="s">
        <v>233</v>
      </c>
      <c r="D13" s="557"/>
      <c r="E13" s="557"/>
      <c r="F13" s="557"/>
      <c r="G13" s="558"/>
      <c r="H13" s="503"/>
      <c r="I13" s="467"/>
      <c r="J13" s="467"/>
    </row>
    <row r="14" spans="2:10" ht="15">
      <c r="B14" s="466" t="s">
        <v>51</v>
      </c>
      <c r="C14" s="559" t="s">
        <v>349</v>
      </c>
      <c r="D14" s="560"/>
      <c r="E14" s="560"/>
      <c r="F14" s="560"/>
      <c r="G14" s="561"/>
      <c r="H14" s="503"/>
      <c r="I14" s="467"/>
      <c r="J14" s="467"/>
    </row>
    <row r="15" spans="2:10" ht="15">
      <c r="B15" s="466" t="s">
        <v>53</v>
      </c>
      <c r="C15" s="556" t="s">
        <v>350</v>
      </c>
      <c r="D15" s="557"/>
      <c r="E15" s="557"/>
      <c r="F15" s="557"/>
      <c r="G15" s="558"/>
      <c r="H15" s="503"/>
      <c r="I15" s="467"/>
      <c r="J15" s="467"/>
    </row>
    <row r="16" spans="2:10" ht="15.75" thickBot="1">
      <c r="B16" s="466" t="s">
        <v>239</v>
      </c>
      <c r="C16" s="562" t="s">
        <v>235</v>
      </c>
      <c r="D16" s="563"/>
      <c r="E16" s="563"/>
      <c r="F16" s="563"/>
      <c r="G16" s="564"/>
      <c r="H16" s="504"/>
      <c r="I16" s="467"/>
      <c r="J16" s="467"/>
    </row>
    <row r="17" spans="2:10" ht="15.75" thickBot="1">
      <c r="B17" s="466"/>
      <c r="C17" s="468"/>
      <c r="D17" s="468"/>
      <c r="E17" s="468"/>
      <c r="F17" s="468"/>
      <c r="G17" s="469" t="s">
        <v>263</v>
      </c>
      <c r="H17" s="505">
        <f>SUM(H8:H16)</f>
        <v>717529240.17</v>
      </c>
      <c r="I17" s="467"/>
      <c r="J17" s="467"/>
    </row>
    <row r="18" ht="18.75">
      <c r="B18" s="470"/>
    </row>
    <row r="19" spans="2:10" ht="30" customHeight="1">
      <c r="B19" s="471" t="s">
        <v>237</v>
      </c>
      <c r="C19" s="589" t="s">
        <v>265</v>
      </c>
      <c r="D19" s="590"/>
      <c r="E19" s="590"/>
      <c r="F19" s="590"/>
      <c r="G19" s="590"/>
      <c r="H19" s="590"/>
      <c r="I19" s="590"/>
      <c r="J19" s="472"/>
    </row>
    <row r="20" spans="2:10" ht="18.75">
      <c r="B20" s="470"/>
      <c r="C20" s="473"/>
      <c r="D20" s="474"/>
      <c r="E20" s="473"/>
      <c r="F20" s="473"/>
      <c r="G20" s="473"/>
      <c r="H20" s="475"/>
      <c r="I20" s="473"/>
      <c r="J20" s="473"/>
    </row>
    <row r="21" spans="2:10" ht="18.75">
      <c r="B21" s="476" t="s">
        <v>251</v>
      </c>
      <c r="C21" s="595" t="s">
        <v>238</v>
      </c>
      <c r="D21" s="596"/>
      <c r="E21" s="596"/>
      <c r="F21" s="596"/>
      <c r="G21" s="596"/>
      <c r="H21" s="596"/>
      <c r="I21" s="596"/>
      <c r="J21" s="597"/>
    </row>
    <row r="22" ht="4.5" customHeight="1"/>
    <row r="23" spans="2:3" ht="15">
      <c r="B23" s="477" t="s">
        <v>28</v>
      </c>
      <c r="C23" s="458" t="s">
        <v>243</v>
      </c>
    </row>
    <row r="24" ht="4.5" customHeight="1" thickBot="1">
      <c r="B24" s="458"/>
    </row>
    <row r="25" spans="2:8" ht="15.75" thickBot="1">
      <c r="B25" s="458"/>
      <c r="C25" s="591"/>
      <c r="D25" s="591"/>
      <c r="E25" s="591"/>
      <c r="F25" s="591"/>
      <c r="G25" s="591"/>
      <c r="H25" s="465" t="s">
        <v>244</v>
      </c>
    </row>
    <row r="26" spans="2:8" ht="15">
      <c r="B26" s="458"/>
      <c r="C26" s="566" t="s">
        <v>240</v>
      </c>
      <c r="D26" s="567"/>
      <c r="E26" s="567"/>
      <c r="F26" s="567"/>
      <c r="G26" s="568"/>
      <c r="H26" s="506">
        <v>35000000</v>
      </c>
    </row>
    <row r="27" spans="2:8" ht="15">
      <c r="B27" s="458"/>
      <c r="C27" s="556" t="s">
        <v>241</v>
      </c>
      <c r="D27" s="557"/>
      <c r="E27" s="557"/>
      <c r="F27" s="557"/>
      <c r="G27" s="569"/>
      <c r="H27" s="507"/>
    </row>
    <row r="28" spans="2:8" ht="15">
      <c r="B28" s="458"/>
      <c r="C28" s="559" t="s">
        <v>242</v>
      </c>
      <c r="D28" s="560"/>
      <c r="E28" s="560"/>
      <c r="F28" s="560"/>
      <c r="G28" s="570"/>
      <c r="H28" s="507"/>
    </row>
    <row r="29" spans="2:8" ht="15.75" thickBot="1">
      <c r="B29" s="458"/>
      <c r="C29" s="571" t="s">
        <v>5</v>
      </c>
      <c r="D29" s="572"/>
      <c r="E29" s="572"/>
      <c r="F29" s="572"/>
      <c r="G29" s="573"/>
      <c r="H29" s="508"/>
    </row>
    <row r="30" spans="2:8" ht="15.75" thickBot="1">
      <c r="B30" s="458"/>
      <c r="C30" s="468"/>
      <c r="D30" s="468"/>
      <c r="E30" s="468"/>
      <c r="F30" s="468"/>
      <c r="G30" s="469" t="s">
        <v>80</v>
      </c>
      <c r="H30" s="505">
        <f>SUM(H26:H29)</f>
        <v>35000000</v>
      </c>
    </row>
    <row r="31" spans="2:3" ht="15">
      <c r="B31" s="458"/>
      <c r="C31" s="458" t="s">
        <v>245</v>
      </c>
    </row>
    <row r="32" ht="15">
      <c r="B32" s="458"/>
    </row>
    <row r="33" spans="2:9" ht="15">
      <c r="B33" s="477" t="s">
        <v>29</v>
      </c>
      <c r="C33" s="594" t="s">
        <v>246</v>
      </c>
      <c r="D33" s="594"/>
      <c r="E33" s="594"/>
      <c r="F33" s="594"/>
      <c r="G33" s="594"/>
      <c r="H33" s="594"/>
      <c r="I33" s="594"/>
    </row>
    <row r="34" spans="2:9" ht="5.25" customHeight="1" thickBot="1">
      <c r="B34" s="477"/>
      <c r="C34" s="460"/>
      <c r="E34" s="460"/>
      <c r="F34" s="460"/>
      <c r="G34" s="460"/>
      <c r="I34" s="460"/>
    </row>
    <row r="35" spans="2:9" ht="15.75" thickBot="1">
      <c r="B35" s="477"/>
      <c r="C35" s="565"/>
      <c r="D35" s="565"/>
      <c r="E35" s="565"/>
      <c r="F35" s="565"/>
      <c r="G35" s="565"/>
      <c r="H35" s="478" t="s">
        <v>244</v>
      </c>
      <c r="I35" s="460"/>
    </row>
    <row r="36" spans="2:8" ht="15">
      <c r="B36" s="458"/>
      <c r="C36" s="544" t="s">
        <v>247</v>
      </c>
      <c r="D36" s="545"/>
      <c r="E36" s="545"/>
      <c r="F36" s="545"/>
      <c r="G36" s="588"/>
      <c r="H36" s="502"/>
    </row>
    <row r="37" spans="2:8" ht="15" customHeight="1">
      <c r="B37" s="458"/>
      <c r="C37" s="547" t="s">
        <v>351</v>
      </c>
      <c r="D37" s="548"/>
      <c r="E37" s="548"/>
      <c r="F37" s="548"/>
      <c r="G37" s="587"/>
      <c r="H37" s="503"/>
    </row>
    <row r="38" spans="2:8" ht="15">
      <c r="B38" s="458"/>
      <c r="C38" s="550" t="s">
        <v>352</v>
      </c>
      <c r="D38" s="551"/>
      <c r="E38" s="551"/>
      <c r="F38" s="551"/>
      <c r="G38" s="607"/>
      <c r="H38" s="503"/>
    </row>
    <row r="39" spans="2:8" ht="30" customHeight="1" thickBot="1">
      <c r="B39" s="458"/>
      <c r="C39" s="604" t="s">
        <v>363</v>
      </c>
      <c r="D39" s="605"/>
      <c r="E39" s="605"/>
      <c r="F39" s="605"/>
      <c r="G39" s="606"/>
      <c r="H39" s="504">
        <v>2300000</v>
      </c>
    </row>
    <row r="40" spans="2:8" ht="15.75" thickBot="1">
      <c r="B40" s="458"/>
      <c r="C40" s="468"/>
      <c r="D40" s="468"/>
      <c r="E40" s="468"/>
      <c r="F40" s="468"/>
      <c r="G40" s="469" t="s">
        <v>80</v>
      </c>
      <c r="H40" s="505">
        <f>SUM(H36:H39)</f>
        <v>2300000</v>
      </c>
    </row>
    <row r="41" ht="15">
      <c r="B41" s="458"/>
    </row>
    <row r="42" spans="2:10" ht="18.75">
      <c r="B42" s="476" t="s">
        <v>252</v>
      </c>
      <c r="C42" s="575" t="s">
        <v>248</v>
      </c>
      <c r="D42" s="576"/>
      <c r="E42" s="576"/>
      <c r="F42" s="576"/>
      <c r="G42" s="576"/>
      <c r="H42" s="576"/>
      <c r="I42" s="576"/>
      <c r="J42" s="577"/>
    </row>
    <row r="43" ht="4.5" customHeight="1">
      <c r="B43" s="458"/>
    </row>
    <row r="44" spans="2:3" ht="15.75" thickBot="1">
      <c r="B44" s="477" t="s">
        <v>28</v>
      </c>
      <c r="C44" s="458" t="s">
        <v>250</v>
      </c>
    </row>
    <row r="45" spans="2:8" ht="15.75" thickBot="1">
      <c r="B45" s="458"/>
      <c r="C45" s="591"/>
      <c r="D45" s="591"/>
      <c r="E45" s="591"/>
      <c r="F45" s="591"/>
      <c r="G45" s="591"/>
      <c r="H45" s="465" t="s">
        <v>244</v>
      </c>
    </row>
    <row r="46" spans="2:8" ht="15">
      <c r="B46" s="458"/>
      <c r="C46" s="601" t="s">
        <v>353</v>
      </c>
      <c r="D46" s="602"/>
      <c r="E46" s="602"/>
      <c r="F46" s="602"/>
      <c r="G46" s="603"/>
      <c r="H46" s="509"/>
    </row>
    <row r="47" spans="2:8" ht="15">
      <c r="B47" s="458"/>
      <c r="C47" s="598" t="s">
        <v>354</v>
      </c>
      <c r="D47" s="599"/>
      <c r="E47" s="599"/>
      <c r="F47" s="599"/>
      <c r="G47" s="600"/>
      <c r="H47" s="503">
        <v>9395267.44</v>
      </c>
    </row>
    <row r="48" spans="2:8" ht="15.75" thickBot="1">
      <c r="B48" s="458"/>
      <c r="C48" s="613" t="s">
        <v>355</v>
      </c>
      <c r="D48" s="614"/>
      <c r="E48" s="614"/>
      <c r="F48" s="614"/>
      <c r="G48" s="615"/>
      <c r="H48" s="504">
        <v>2395425.28</v>
      </c>
    </row>
    <row r="49" spans="2:8" ht="15.75" thickBot="1">
      <c r="B49" s="458"/>
      <c r="G49" s="469" t="s">
        <v>80</v>
      </c>
      <c r="H49" s="505">
        <f>SUM(H46:H48)</f>
        <v>11790692.72</v>
      </c>
    </row>
    <row r="50" spans="2:8" ht="15">
      <c r="B50" s="458"/>
      <c r="G50" s="479"/>
      <c r="H50" s="83"/>
    </row>
    <row r="51" spans="2:10" ht="18.75">
      <c r="B51" s="476" t="s">
        <v>253</v>
      </c>
      <c r="C51" s="575" t="s">
        <v>249</v>
      </c>
      <c r="D51" s="576"/>
      <c r="E51" s="576"/>
      <c r="F51" s="576"/>
      <c r="G51" s="576"/>
      <c r="H51" s="576"/>
      <c r="I51" s="576"/>
      <c r="J51" s="577"/>
    </row>
    <row r="52" spans="2:9" ht="4.5" customHeight="1">
      <c r="B52" s="470"/>
      <c r="C52" s="480"/>
      <c r="D52" s="480"/>
      <c r="E52" s="480"/>
      <c r="F52" s="480"/>
      <c r="G52" s="480"/>
      <c r="H52" s="481"/>
      <c r="I52" s="480"/>
    </row>
    <row r="53" spans="2:3" ht="15.75" thickBot="1">
      <c r="B53" s="477" t="s">
        <v>28</v>
      </c>
      <c r="C53" s="458" t="s">
        <v>255</v>
      </c>
    </row>
    <row r="54" spans="2:8" ht="18.75" customHeight="1" thickBot="1">
      <c r="B54" s="458"/>
      <c r="H54" s="465" t="s">
        <v>244</v>
      </c>
    </row>
    <row r="55" spans="2:8" ht="30.75" customHeight="1" thickBot="1">
      <c r="B55" s="458"/>
      <c r="C55" s="610" t="s">
        <v>356</v>
      </c>
      <c r="D55" s="611"/>
      <c r="E55" s="611"/>
      <c r="F55" s="611"/>
      <c r="G55" s="612"/>
      <c r="H55" s="510"/>
    </row>
    <row r="56" spans="3:8" s="457" customFormat="1" ht="15.75" thickBot="1">
      <c r="C56" s="458" t="s">
        <v>256</v>
      </c>
      <c r="D56" s="482"/>
      <c r="E56" s="482"/>
      <c r="F56" s="482"/>
      <c r="G56" s="483" t="s">
        <v>80</v>
      </c>
      <c r="H56" s="505">
        <f>SUM(H55)</f>
        <v>0</v>
      </c>
    </row>
    <row r="57" ht="15">
      <c r="B57" s="458"/>
    </row>
    <row r="58" ht="7.5" customHeight="1">
      <c r="B58" s="458"/>
    </row>
    <row r="59" spans="2:3" ht="15.75" thickBot="1">
      <c r="B59" s="477" t="s">
        <v>29</v>
      </c>
      <c r="C59" s="458" t="s">
        <v>254</v>
      </c>
    </row>
    <row r="60" spans="2:8" ht="15.75" thickBot="1">
      <c r="B60" s="458"/>
      <c r="H60" s="478" t="s">
        <v>244</v>
      </c>
    </row>
    <row r="61" spans="2:8" ht="33" customHeight="1">
      <c r="B61" s="458"/>
      <c r="C61" s="608" t="s">
        <v>357</v>
      </c>
      <c r="D61" s="609"/>
      <c r="E61" s="609"/>
      <c r="F61" s="609"/>
      <c r="G61" s="609"/>
      <c r="H61" s="502">
        <v>68709.2</v>
      </c>
    </row>
    <row r="62" spans="2:8" ht="33" customHeight="1">
      <c r="B62" s="458"/>
      <c r="C62" s="578" t="s">
        <v>358</v>
      </c>
      <c r="D62" s="579"/>
      <c r="E62" s="579"/>
      <c r="F62" s="579"/>
      <c r="G62" s="579"/>
      <c r="H62" s="503"/>
    </row>
    <row r="63" spans="2:8" ht="33" customHeight="1" thickBot="1">
      <c r="B63" s="458"/>
      <c r="C63" s="592" t="s">
        <v>359</v>
      </c>
      <c r="D63" s="593"/>
      <c r="E63" s="593"/>
      <c r="F63" s="593"/>
      <c r="G63" s="593"/>
      <c r="H63" s="504">
        <v>3821573.19</v>
      </c>
    </row>
    <row r="64" spans="2:8" ht="15.75" thickBot="1">
      <c r="B64" s="458"/>
      <c r="G64" s="483" t="s">
        <v>80</v>
      </c>
      <c r="H64" s="505">
        <f>SUM(H61:H63)</f>
        <v>3890282.39</v>
      </c>
    </row>
    <row r="65" spans="2:8" ht="15">
      <c r="B65" s="458"/>
      <c r="G65" s="479"/>
      <c r="H65" s="83"/>
    </row>
    <row r="66" spans="2:10" ht="18.75">
      <c r="B66" s="476" t="s">
        <v>257</v>
      </c>
      <c r="C66" s="575" t="s">
        <v>371</v>
      </c>
      <c r="D66" s="576"/>
      <c r="E66" s="576"/>
      <c r="F66" s="576"/>
      <c r="G66" s="576"/>
      <c r="H66" s="580"/>
      <c r="I66" s="576"/>
      <c r="J66" s="577"/>
    </row>
    <row r="67" spans="2:10" ht="19.5" thickBot="1">
      <c r="B67" s="476"/>
      <c r="C67" s="516"/>
      <c r="D67" s="516"/>
      <c r="E67" s="516"/>
      <c r="F67" s="516"/>
      <c r="G67" s="516"/>
      <c r="H67" s="517"/>
      <c r="I67" s="516"/>
      <c r="J67" s="516"/>
    </row>
    <row r="68" spans="2:9" ht="40.5" customHeight="1" thickBot="1">
      <c r="B68" s="470"/>
      <c r="C68" s="480"/>
      <c r="D68" s="480"/>
      <c r="E68" s="480"/>
      <c r="F68" s="480"/>
      <c r="G68" s="480"/>
      <c r="H68" s="478" t="s">
        <v>244</v>
      </c>
      <c r="I68" s="480"/>
    </row>
    <row r="69" spans="2:9" ht="18.75" customHeight="1">
      <c r="B69" s="470"/>
      <c r="C69" s="581" t="s">
        <v>364</v>
      </c>
      <c r="D69" s="582"/>
      <c r="E69" s="582"/>
      <c r="F69" s="582"/>
      <c r="G69" s="583"/>
      <c r="H69" s="502">
        <v>18177.26</v>
      </c>
      <c r="I69" s="480"/>
    </row>
    <row r="70" spans="2:9" ht="15" customHeight="1">
      <c r="B70" s="470"/>
      <c r="C70" s="584" t="s">
        <v>365</v>
      </c>
      <c r="D70" s="585"/>
      <c r="E70" s="585"/>
      <c r="F70" s="585"/>
      <c r="G70" s="586"/>
      <c r="H70" s="503">
        <v>194704.98</v>
      </c>
      <c r="I70" s="480"/>
    </row>
    <row r="71" spans="2:14" ht="20.25" customHeight="1" thickBot="1">
      <c r="B71" s="470"/>
      <c r="C71" s="584" t="s">
        <v>366</v>
      </c>
      <c r="D71" s="585"/>
      <c r="E71" s="585"/>
      <c r="F71" s="585"/>
      <c r="G71" s="586"/>
      <c r="H71" s="504">
        <v>5022.84</v>
      </c>
      <c r="I71" s="480"/>
      <c r="N71" s="515"/>
    </row>
    <row r="72" spans="2:15" ht="16.5" customHeight="1">
      <c r="B72" s="470"/>
      <c r="C72" s="584" t="s">
        <v>367</v>
      </c>
      <c r="D72" s="585"/>
      <c r="E72" s="585"/>
      <c r="F72" s="585"/>
      <c r="G72" s="586"/>
      <c r="H72" s="502">
        <v>239220.45</v>
      </c>
      <c r="I72" s="480"/>
      <c r="N72" s="515"/>
      <c r="O72" s="515"/>
    </row>
    <row r="73" spans="2:9" ht="13.5" customHeight="1">
      <c r="B73" s="470"/>
      <c r="C73" s="584" t="s">
        <v>368</v>
      </c>
      <c r="D73" s="585"/>
      <c r="E73" s="585"/>
      <c r="F73" s="585"/>
      <c r="G73" s="586"/>
      <c r="H73" s="503">
        <v>33579.22</v>
      </c>
      <c r="I73" s="480"/>
    </row>
    <row r="74" spans="2:9" ht="19.5" customHeight="1" thickBot="1">
      <c r="B74" s="470"/>
      <c r="C74" s="584" t="s">
        <v>369</v>
      </c>
      <c r="D74" s="585"/>
      <c r="E74" s="585"/>
      <c r="F74" s="585"/>
      <c r="G74" s="586"/>
      <c r="H74" s="504">
        <v>510696.69</v>
      </c>
      <c r="I74" s="480"/>
    </row>
    <row r="75" spans="2:9" ht="18.75" customHeight="1" thickBot="1">
      <c r="B75" s="470"/>
      <c r="C75" s="539" t="s">
        <v>370</v>
      </c>
      <c r="D75" s="540"/>
      <c r="E75" s="540"/>
      <c r="F75" s="540"/>
      <c r="G75" s="541"/>
      <c r="H75" s="502">
        <v>674818.11</v>
      </c>
      <c r="I75" s="480"/>
    </row>
    <row r="76" spans="2:9" ht="18.75" customHeight="1" thickBot="1">
      <c r="B76" s="470"/>
      <c r="C76" s="539" t="s">
        <v>372</v>
      </c>
      <c r="D76" s="540"/>
      <c r="E76" s="540"/>
      <c r="F76" s="540"/>
      <c r="G76" s="541"/>
      <c r="H76" s="503">
        <v>15795.43</v>
      </c>
      <c r="I76" s="480"/>
    </row>
    <row r="77" spans="2:12" ht="18.75" customHeight="1" thickBot="1">
      <c r="B77" s="470"/>
      <c r="C77" s="514"/>
      <c r="D77" s="514"/>
      <c r="E77" s="514"/>
      <c r="F77" s="514"/>
      <c r="G77" s="483" t="s">
        <v>80</v>
      </c>
      <c r="H77" s="505">
        <f>SUM(H69:H76)</f>
        <v>1692014.98</v>
      </c>
      <c r="I77" s="480"/>
      <c r="L77" s="515"/>
    </row>
    <row r="78" spans="2:13" ht="35.25" customHeight="1">
      <c r="B78" s="466" t="s">
        <v>261</v>
      </c>
      <c r="C78" s="574" t="s">
        <v>360</v>
      </c>
      <c r="D78" s="574"/>
      <c r="E78" s="574"/>
      <c r="F78" s="574"/>
      <c r="G78" s="574"/>
      <c r="H78" s="574"/>
      <c r="I78" s="574"/>
      <c r="J78" s="574"/>
      <c r="M78" s="457"/>
    </row>
    <row r="79" spans="2:10" ht="45.75" customHeight="1">
      <c r="B79" s="466" t="s">
        <v>262</v>
      </c>
      <c r="C79" s="574" t="s">
        <v>361</v>
      </c>
      <c r="D79" s="574"/>
      <c r="E79" s="574"/>
      <c r="F79" s="574"/>
      <c r="G79" s="574"/>
      <c r="H79" s="574"/>
      <c r="I79" s="574"/>
      <c r="J79" s="574"/>
    </row>
    <row r="80" spans="2:10" ht="15.75" customHeight="1" thickBot="1">
      <c r="B80" s="458"/>
      <c r="C80" s="460"/>
      <c r="E80" s="460"/>
      <c r="F80" s="460"/>
      <c r="G80" s="460"/>
      <c r="I80" s="460"/>
      <c r="J80" s="460"/>
    </row>
    <row r="81" spans="2:8" ht="15.75" customHeight="1" thickBot="1">
      <c r="B81" s="458"/>
      <c r="H81" s="465" t="s">
        <v>244</v>
      </c>
    </row>
    <row r="82" spans="2:8" ht="15" customHeight="1">
      <c r="B82" s="466" t="s">
        <v>28</v>
      </c>
      <c r="C82" s="544" t="s">
        <v>258</v>
      </c>
      <c r="D82" s="545"/>
      <c r="E82" s="545"/>
      <c r="F82" s="545"/>
      <c r="G82" s="546"/>
      <c r="H82" s="509"/>
    </row>
    <row r="83" spans="2:8" ht="15">
      <c r="B83" s="466" t="s">
        <v>29</v>
      </c>
      <c r="C83" s="547" t="s">
        <v>260</v>
      </c>
      <c r="D83" s="548"/>
      <c r="E83" s="548"/>
      <c r="F83" s="548"/>
      <c r="G83" s="549"/>
      <c r="H83" s="503"/>
    </row>
    <row r="84" spans="2:8" ht="15">
      <c r="B84" s="466" t="s">
        <v>31</v>
      </c>
      <c r="C84" s="550" t="s">
        <v>259</v>
      </c>
      <c r="D84" s="551"/>
      <c r="E84" s="551"/>
      <c r="F84" s="551"/>
      <c r="G84" s="552"/>
      <c r="H84" s="503"/>
    </row>
    <row r="85" spans="2:8" ht="29.25" customHeight="1">
      <c r="B85" s="466" t="s">
        <v>32</v>
      </c>
      <c r="C85" s="547" t="s">
        <v>362</v>
      </c>
      <c r="D85" s="548"/>
      <c r="E85" s="548"/>
      <c r="F85" s="548"/>
      <c r="G85" s="549"/>
      <c r="H85" s="503"/>
    </row>
    <row r="86" spans="2:8" ht="15.75" thickBot="1">
      <c r="B86" s="466" t="s">
        <v>46</v>
      </c>
      <c r="C86" s="553" t="s">
        <v>266</v>
      </c>
      <c r="D86" s="554"/>
      <c r="E86" s="554"/>
      <c r="F86" s="554"/>
      <c r="G86" s="555"/>
      <c r="H86" s="504"/>
    </row>
    <row r="87" spans="2:8" ht="15.75" thickBot="1">
      <c r="B87" s="477"/>
      <c r="C87" s="484"/>
      <c r="D87" s="484"/>
      <c r="E87" s="484"/>
      <c r="F87" s="484"/>
      <c r="G87" s="485" t="s">
        <v>80</v>
      </c>
      <c r="H87" s="505">
        <f>SUM(H82:H86)</f>
        <v>0</v>
      </c>
    </row>
    <row r="88" ht="19.5" thickBot="1"/>
    <row r="89" spans="2:4" ht="21.75" customHeight="1" thickBot="1">
      <c r="B89" s="309" t="s">
        <v>264</v>
      </c>
      <c r="C89" s="542">
        <f>H17-H30-H40-H49-H56-H64-H77-H87</f>
        <v>662856250.08</v>
      </c>
      <c r="D89" s="543"/>
    </row>
  </sheetData>
  <sheetProtection password="C12C" sheet="1" objects="1" scenarios="1" selectLockedCells="1"/>
  <mergeCells count="53">
    <mergeCell ref="C1:J1"/>
    <mergeCell ref="B2:C2"/>
    <mergeCell ref="C5:J5"/>
    <mergeCell ref="B3:J3"/>
    <mergeCell ref="C12:G12"/>
    <mergeCell ref="C11:G11"/>
    <mergeCell ref="C10:G10"/>
    <mergeCell ref="C9:G9"/>
    <mergeCell ref="C8:G8"/>
    <mergeCell ref="C37:G37"/>
    <mergeCell ref="C36:G36"/>
    <mergeCell ref="C19:I19"/>
    <mergeCell ref="C25:G25"/>
    <mergeCell ref="C63:G63"/>
    <mergeCell ref="C33:I33"/>
    <mergeCell ref="C21:J21"/>
    <mergeCell ref="C47:G47"/>
    <mergeCell ref="C46:G46"/>
    <mergeCell ref="C39:G39"/>
    <mergeCell ref="C45:G45"/>
    <mergeCell ref="C42:J42"/>
    <mergeCell ref="C38:G38"/>
    <mergeCell ref="C61:G61"/>
    <mergeCell ref="C55:G55"/>
    <mergeCell ref="C48:G48"/>
    <mergeCell ref="C75:G75"/>
    <mergeCell ref="C70:G70"/>
    <mergeCell ref="C71:G71"/>
    <mergeCell ref="C72:G72"/>
    <mergeCell ref="C73:G73"/>
    <mergeCell ref="C51:J51"/>
    <mergeCell ref="C62:G62"/>
    <mergeCell ref="C66:J66"/>
    <mergeCell ref="C69:G69"/>
    <mergeCell ref="C74:G74"/>
    <mergeCell ref="C13:G13"/>
    <mergeCell ref="C14:G14"/>
    <mergeCell ref="C16:G16"/>
    <mergeCell ref="C15:G15"/>
    <mergeCell ref="C35:G35"/>
    <mergeCell ref="C26:G26"/>
    <mergeCell ref="C27:G27"/>
    <mergeCell ref="C28:G28"/>
    <mergeCell ref="C29:G29"/>
    <mergeCell ref="C76:G76"/>
    <mergeCell ref="C89:D89"/>
    <mergeCell ref="C82:G82"/>
    <mergeCell ref="C83:G83"/>
    <mergeCell ref="C84:G84"/>
    <mergeCell ref="C85:G85"/>
    <mergeCell ref="C86:G86"/>
    <mergeCell ref="C78:J78"/>
    <mergeCell ref="C79:J79"/>
  </mergeCells>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M13"/>
  <sheetViews>
    <sheetView showGridLines="0" zoomScalePageLayoutView="0" workbookViewId="0" topLeftCell="A1">
      <pane ySplit="1" topLeftCell="A2" activePane="bottomLeft" state="frozen"/>
      <selection pane="topLeft" activeCell="A1" sqref="A1"/>
      <selection pane="bottomLeft" activeCell="I7" sqref="I7"/>
    </sheetView>
  </sheetViews>
  <sheetFormatPr defaultColWidth="9.140625" defaultRowHeight="15"/>
  <cols>
    <col min="1" max="1" width="1.421875" style="4" customWidth="1"/>
    <col min="2" max="2" width="4.8515625" style="16" customWidth="1"/>
    <col min="3" max="3" width="13.28125" style="4" customWidth="1"/>
    <col min="4" max="4" width="11.00390625" style="4" customWidth="1"/>
    <col min="5" max="5" width="3.7109375" style="4" customWidth="1"/>
    <col min="6" max="6" width="10.140625" style="4" bestFit="1" customWidth="1"/>
    <col min="7" max="7" width="3.7109375" style="4" customWidth="1"/>
    <col min="8" max="8" width="10.140625" style="4" bestFit="1" customWidth="1"/>
    <col min="9" max="9" width="3.7109375" style="4" customWidth="1"/>
    <col min="10" max="10" width="9.140625" style="4" customWidth="1"/>
    <col min="11" max="11" width="3.8515625" style="4" bestFit="1" customWidth="1"/>
    <col min="12" max="13" width="9.140625" style="4" hidden="1" customWidth="1"/>
    <col min="14" max="16384" width="9.140625" style="4" customWidth="1"/>
  </cols>
  <sheetData>
    <row r="1" spans="2:10" s="14" customFormat="1" ht="18.75" customHeight="1">
      <c r="B1" s="26" t="s">
        <v>13</v>
      </c>
      <c r="C1" s="623" t="s">
        <v>172</v>
      </c>
      <c r="D1" s="623"/>
      <c r="E1" s="623"/>
      <c r="F1" s="623"/>
      <c r="G1" s="623"/>
      <c r="H1" s="623"/>
      <c r="I1" s="623"/>
      <c r="J1" s="623"/>
    </row>
    <row r="2" s="3" customFormat="1" ht="30" customHeight="1" thickBot="1">
      <c r="B2" s="14"/>
    </row>
    <row r="3" spans="2:11" s="5" customFormat="1" ht="30" customHeight="1" thickBot="1">
      <c r="B3" s="11"/>
      <c r="C3" s="145" t="s">
        <v>14</v>
      </c>
      <c r="D3" s="626" t="s">
        <v>194</v>
      </c>
      <c r="E3" s="627"/>
      <c r="F3" s="626" t="s">
        <v>6</v>
      </c>
      <c r="G3" s="627"/>
      <c r="H3" s="626" t="s">
        <v>7</v>
      </c>
      <c r="I3" s="627"/>
      <c r="K3" s="13"/>
    </row>
    <row r="4" spans="2:11" s="5" customFormat="1" ht="30" customHeight="1" thickBot="1">
      <c r="B4" s="11"/>
      <c r="C4" s="147" t="s">
        <v>100</v>
      </c>
      <c r="D4" s="146" t="s">
        <v>328</v>
      </c>
      <c r="E4" s="48" t="s">
        <v>76</v>
      </c>
      <c r="F4" s="146" t="s">
        <v>328</v>
      </c>
      <c r="G4" s="48" t="s">
        <v>76</v>
      </c>
      <c r="H4" s="146" t="s">
        <v>328</v>
      </c>
      <c r="I4" s="48" t="s">
        <v>76</v>
      </c>
      <c r="K4" s="13"/>
    </row>
    <row r="5" spans="2:13" s="5" customFormat="1" ht="30" customHeight="1">
      <c r="B5" s="11"/>
      <c r="C5" s="148" t="s">
        <v>8</v>
      </c>
      <c r="D5" s="150">
        <f>H7*0.6</f>
        <v>1.2</v>
      </c>
      <c r="E5" s="323"/>
      <c r="F5" s="150">
        <f>H7*0.7</f>
        <v>1.4</v>
      </c>
      <c r="G5" s="323"/>
      <c r="H5" s="150">
        <f>H7*0.8</f>
        <v>1.6</v>
      </c>
      <c r="I5" s="323"/>
      <c r="L5" s="5">
        <f>IF(E5="X",D5,IF(G5="X",F5,IF(I5="X",H5,0)))</f>
        <v>0</v>
      </c>
      <c r="M5" s="5" t="s">
        <v>76</v>
      </c>
    </row>
    <row r="6" spans="2:13" s="5" customFormat="1" ht="30" customHeight="1">
      <c r="B6" s="11"/>
      <c r="C6" s="148" t="s">
        <v>6</v>
      </c>
      <c r="D6" s="151">
        <f>H7*0.7</f>
        <v>1.4</v>
      </c>
      <c r="E6" s="324"/>
      <c r="F6" s="151">
        <f>H7*0.8</f>
        <v>1.6</v>
      </c>
      <c r="G6" s="324"/>
      <c r="H6" s="151">
        <f>H7*0.9</f>
        <v>1.8</v>
      </c>
      <c r="I6" s="324" t="s">
        <v>373</v>
      </c>
      <c r="L6" s="5">
        <f>IF(E6="X",D6,IF(G6="X",F6,IF(I6="X",H6,0)))</f>
        <v>1.8</v>
      </c>
      <c r="M6" s="153">
        <f>COUNTIF(D5:I7,"X")</f>
        <v>1</v>
      </c>
    </row>
    <row r="7" spans="2:12" s="5" customFormat="1" ht="30" customHeight="1" thickBot="1">
      <c r="B7" s="11"/>
      <c r="C7" s="149" t="s">
        <v>9</v>
      </c>
      <c r="D7" s="152">
        <f>H7*0.8</f>
        <v>1.6</v>
      </c>
      <c r="E7" s="325"/>
      <c r="F7" s="152">
        <f>H7*0.9</f>
        <v>1.8</v>
      </c>
      <c r="G7" s="325"/>
      <c r="H7" s="152">
        <v>2</v>
      </c>
      <c r="I7" s="325"/>
      <c r="L7" s="5">
        <f>IF(E7="X",D7,IF(G7="X",F7,IF(I7="X",H7,0)))</f>
        <v>0</v>
      </c>
    </row>
    <row r="8" s="3" customFormat="1" ht="9.75" customHeight="1">
      <c r="B8" s="14"/>
    </row>
    <row r="9" spans="2:10" s="3" customFormat="1" ht="18.75">
      <c r="B9" s="14"/>
      <c r="C9" s="625" t="s">
        <v>331</v>
      </c>
      <c r="D9" s="625"/>
      <c r="E9" s="625"/>
      <c r="F9" s="625"/>
      <c r="G9" s="625"/>
      <c r="H9" s="625"/>
      <c r="I9" s="625"/>
      <c r="J9" s="625"/>
    </row>
    <row r="10" s="2" customFormat="1" ht="9.75" customHeight="1">
      <c r="B10" s="15"/>
    </row>
    <row r="11" spans="2:10" s="17" customFormat="1" ht="18.75">
      <c r="B11" s="12" t="s">
        <v>61</v>
      </c>
      <c r="C11" s="624" t="s">
        <v>103</v>
      </c>
      <c r="D11" s="624"/>
      <c r="E11" s="624"/>
      <c r="F11" s="624"/>
      <c r="G11" s="624"/>
      <c r="H11" s="624"/>
      <c r="I11" s="624"/>
      <c r="J11" s="624"/>
    </row>
    <row r="12" s="2" customFormat="1" ht="9.75" customHeight="1">
      <c r="B12" s="15"/>
    </row>
    <row r="13" spans="2:5" s="2" customFormat="1" ht="18.75">
      <c r="B13" s="15"/>
      <c r="C13" s="18" t="s">
        <v>63</v>
      </c>
      <c r="D13" s="154">
        <f>IF(M6&gt;1,"ASSINALE APENAS UM CAMPO",IF(L5&lt;&gt;0,L5,IF(L6&lt;&gt;0,L6,IF(L7&lt;&gt;0,L7,0))))</f>
        <v>1.8</v>
      </c>
      <c r="E13" s="21"/>
    </row>
  </sheetData>
  <sheetProtection password="C12C" sheet="1" objects="1" scenarios="1" selectLockedCells="1"/>
  <mergeCells count="6">
    <mergeCell ref="C1:J1"/>
    <mergeCell ref="C11:J11"/>
    <mergeCell ref="C9:J9"/>
    <mergeCell ref="D3:E3"/>
    <mergeCell ref="F3:G3"/>
    <mergeCell ref="H3:I3"/>
  </mergeCells>
  <dataValidations count="1">
    <dataValidation type="list" allowBlank="1" showInputMessage="1" showErrorMessage="1" sqref="E5:E7 G5:G7 I5:I7">
      <formula1>$M$5:$N$5</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Y70"/>
  <sheetViews>
    <sheetView showGridLines="0" zoomScale="90" zoomScaleNormal="90" zoomScalePageLayoutView="0" workbookViewId="0" topLeftCell="A1">
      <pane ySplit="1" topLeftCell="A69" activePane="bottomLeft" state="frozen"/>
      <selection pane="topLeft" activeCell="A1" sqref="A1"/>
      <selection pane="bottomLeft" activeCell="E30" sqref="E30"/>
    </sheetView>
  </sheetViews>
  <sheetFormatPr defaultColWidth="9.140625" defaultRowHeight="15"/>
  <cols>
    <col min="1" max="1" width="0.85546875" style="72" customWidth="1"/>
    <col min="2" max="2" width="4.7109375" style="71" bestFit="1" customWidth="1"/>
    <col min="3" max="3" width="17.421875" style="72" customWidth="1"/>
    <col min="4" max="8" width="18.7109375" style="72" customWidth="1"/>
    <col min="9" max="9" width="20.28125" style="72" customWidth="1"/>
    <col min="10" max="12" width="18.7109375" style="72" customWidth="1"/>
    <col min="13" max="18" width="9.140625" style="137" hidden="1" customWidth="1"/>
    <col min="19" max="23" width="9.140625" style="101" hidden="1" customWidth="1"/>
    <col min="24" max="25" width="9.140625" style="101" customWidth="1"/>
    <col min="26" max="16384" width="9.140625" style="72" customWidth="1"/>
  </cols>
  <sheetData>
    <row r="1" spans="2:25" s="54" customFormat="1" ht="18.75">
      <c r="B1" s="52" t="s">
        <v>78</v>
      </c>
      <c r="C1" s="616" t="s">
        <v>313</v>
      </c>
      <c r="D1" s="616"/>
      <c r="E1" s="616"/>
      <c r="F1" s="616"/>
      <c r="G1" s="616"/>
      <c r="H1" s="616"/>
      <c r="I1" s="616"/>
      <c r="J1" s="616"/>
      <c r="K1" s="616"/>
      <c r="L1" s="662"/>
      <c r="M1" s="134"/>
      <c r="N1" s="134"/>
      <c r="O1" s="134"/>
      <c r="P1" s="134"/>
      <c r="Q1" s="134"/>
      <c r="R1" s="134"/>
      <c r="S1" s="135"/>
      <c r="T1" s="135"/>
      <c r="U1" s="135"/>
      <c r="V1" s="135"/>
      <c r="W1" s="135"/>
      <c r="X1" s="135"/>
      <c r="Y1" s="135"/>
    </row>
    <row r="2" spans="2:25" s="53" customFormat="1" ht="9.75" customHeight="1">
      <c r="B2" s="55"/>
      <c r="C2" s="56"/>
      <c r="D2" s="56"/>
      <c r="E2" s="56"/>
      <c r="F2" s="56"/>
      <c r="G2" s="56"/>
      <c r="H2" s="56"/>
      <c r="I2" s="56"/>
      <c r="J2" s="56"/>
      <c r="K2" s="56"/>
      <c r="L2" s="56"/>
      <c r="M2" s="134"/>
      <c r="N2" s="134"/>
      <c r="O2" s="134"/>
      <c r="P2" s="134"/>
      <c r="Q2" s="134"/>
      <c r="R2" s="134"/>
      <c r="S2" s="134"/>
      <c r="T2" s="134"/>
      <c r="U2" s="134"/>
      <c r="V2" s="134"/>
      <c r="W2" s="134"/>
      <c r="X2" s="134"/>
      <c r="Y2" s="134"/>
    </row>
    <row r="3" spans="2:25" s="53" customFormat="1" ht="18.75">
      <c r="B3" s="692" t="s">
        <v>314</v>
      </c>
      <c r="C3" s="692"/>
      <c r="D3" s="692"/>
      <c r="E3" s="692"/>
      <c r="F3" s="692"/>
      <c r="G3" s="692"/>
      <c r="H3" s="692"/>
      <c r="I3" s="692"/>
      <c r="J3" s="692"/>
      <c r="K3" s="692"/>
      <c r="L3" s="692"/>
      <c r="M3" s="134"/>
      <c r="N3" s="134"/>
      <c r="O3" s="134"/>
      <c r="P3" s="134"/>
      <c r="Q3" s="134"/>
      <c r="R3" s="134"/>
      <c r="S3" s="134"/>
      <c r="T3" s="134"/>
      <c r="U3" s="134"/>
      <c r="V3" s="134"/>
      <c r="W3" s="134"/>
      <c r="X3" s="134"/>
      <c r="Y3" s="134"/>
    </row>
    <row r="4" spans="2:25" s="59" customFormat="1" ht="9.75" customHeight="1">
      <c r="B4" s="57"/>
      <c r="C4" s="58"/>
      <c r="D4" s="58"/>
      <c r="E4" s="58"/>
      <c r="F4" s="58"/>
      <c r="G4" s="58"/>
      <c r="H4" s="58"/>
      <c r="I4" s="58"/>
      <c r="J4" s="58"/>
      <c r="K4" s="58"/>
      <c r="L4" s="58"/>
      <c r="M4" s="136"/>
      <c r="N4" s="136"/>
      <c r="O4" s="136"/>
      <c r="P4" s="136"/>
      <c r="Q4" s="136"/>
      <c r="R4" s="136"/>
      <c r="S4" s="136"/>
      <c r="T4" s="136"/>
      <c r="U4" s="136"/>
      <c r="V4" s="136"/>
      <c r="W4" s="136"/>
      <c r="X4" s="136"/>
      <c r="Y4" s="136"/>
    </row>
    <row r="5" spans="2:25" s="60" customFormat="1" ht="18.75" customHeight="1">
      <c r="B5" s="703" t="s">
        <v>21</v>
      </c>
      <c r="C5" s="670" t="s">
        <v>315</v>
      </c>
      <c r="D5" s="671"/>
      <c r="E5" s="671"/>
      <c r="F5" s="671"/>
      <c r="G5" s="671"/>
      <c r="H5" s="671"/>
      <c r="I5" s="671"/>
      <c r="J5" s="671"/>
      <c r="K5" s="671"/>
      <c r="L5" s="672"/>
      <c r="M5" s="136"/>
      <c r="N5" s="136"/>
      <c r="O5" s="136"/>
      <c r="P5" s="136"/>
      <c r="Q5" s="136"/>
      <c r="R5" s="136"/>
      <c r="S5" s="97"/>
      <c r="T5" s="97"/>
      <c r="U5" s="97"/>
      <c r="V5" s="97"/>
      <c r="W5" s="97"/>
      <c r="X5" s="97"/>
      <c r="Y5" s="97"/>
    </row>
    <row r="6" spans="2:25" s="60" customFormat="1" ht="18.75" customHeight="1">
      <c r="B6" s="703"/>
      <c r="C6" s="677" t="s">
        <v>316</v>
      </c>
      <c r="D6" s="678"/>
      <c r="E6" s="678"/>
      <c r="F6" s="678"/>
      <c r="G6" s="678"/>
      <c r="H6" s="678"/>
      <c r="I6" s="678"/>
      <c r="J6" s="678"/>
      <c r="K6" s="678"/>
      <c r="L6" s="679"/>
      <c r="M6" s="136"/>
      <c r="N6" s="136"/>
      <c r="O6" s="136"/>
      <c r="P6" s="136"/>
      <c r="Q6" s="136"/>
      <c r="R6" s="136"/>
      <c r="S6" s="97"/>
      <c r="T6" s="97"/>
      <c r="U6" s="97"/>
      <c r="V6" s="97"/>
      <c r="W6" s="97"/>
      <c r="X6" s="97"/>
      <c r="Y6" s="97"/>
    </row>
    <row r="7" spans="2:25" s="60" customFormat="1" ht="9.75" customHeight="1" thickBot="1">
      <c r="B7" s="61"/>
      <c r="M7" s="136"/>
      <c r="N7" s="136"/>
      <c r="O7" s="136"/>
      <c r="P7" s="136"/>
      <c r="Q7" s="136"/>
      <c r="R7" s="136"/>
      <c r="S7" s="97"/>
      <c r="T7" s="97"/>
      <c r="U7" s="97"/>
      <c r="V7" s="97"/>
      <c r="W7" s="97"/>
      <c r="X7" s="97"/>
      <c r="Y7" s="97"/>
    </row>
    <row r="8" spans="2:25" s="60" customFormat="1" ht="120" customHeight="1">
      <c r="B8" s="61"/>
      <c r="C8" s="669"/>
      <c r="D8" s="667" t="s">
        <v>317</v>
      </c>
      <c r="E8" s="668"/>
      <c r="F8" s="665" t="s">
        <v>204</v>
      </c>
      <c r="G8" s="707"/>
      <c r="H8" s="708" t="s">
        <v>109</v>
      </c>
      <c r="I8" s="709"/>
      <c r="J8" s="710" t="s">
        <v>21</v>
      </c>
      <c r="K8" s="59"/>
      <c r="M8" s="97"/>
      <c r="N8" s="97"/>
      <c r="O8" s="97"/>
      <c r="P8" s="97"/>
      <c r="Q8" s="97"/>
      <c r="R8" s="97"/>
      <c r="S8" s="97"/>
      <c r="T8" s="97"/>
      <c r="U8" s="97"/>
      <c r="V8" s="97"/>
      <c r="W8" s="97"/>
      <c r="X8" s="97"/>
      <c r="Y8" s="97"/>
    </row>
    <row r="9" spans="2:25" s="60" customFormat="1" ht="105" customHeight="1" thickBot="1">
      <c r="B9" s="61"/>
      <c r="C9" s="669"/>
      <c r="D9" s="63" t="s">
        <v>186</v>
      </c>
      <c r="E9" s="64" t="s">
        <v>322</v>
      </c>
      <c r="F9" s="76" t="s">
        <v>186</v>
      </c>
      <c r="G9" s="322" t="s">
        <v>318</v>
      </c>
      <c r="H9" s="65" t="s">
        <v>186</v>
      </c>
      <c r="I9" s="66" t="s">
        <v>312</v>
      </c>
      <c r="J9" s="711"/>
      <c r="K9" s="59"/>
      <c r="M9" s="97"/>
      <c r="N9" s="97"/>
      <c r="O9" s="97"/>
      <c r="P9" s="97"/>
      <c r="Q9" s="97"/>
      <c r="R9" s="97"/>
      <c r="S9" s="97"/>
      <c r="T9" s="97"/>
      <c r="U9" s="97"/>
      <c r="V9" s="97"/>
      <c r="W9" s="97"/>
      <c r="X9" s="97"/>
      <c r="Y9" s="97"/>
    </row>
    <row r="10" spans="2:25" s="60" customFormat="1" ht="30" customHeight="1">
      <c r="B10" s="61"/>
      <c r="C10" s="117" t="s">
        <v>10</v>
      </c>
      <c r="D10" s="67">
        <v>0.05</v>
      </c>
      <c r="E10" s="123">
        <v>0</v>
      </c>
      <c r="F10" s="673">
        <v>0.25</v>
      </c>
      <c r="G10" s="718">
        <v>0</v>
      </c>
      <c r="H10" s="712">
        <v>0.5</v>
      </c>
      <c r="I10" s="715">
        <v>0</v>
      </c>
      <c r="J10" s="721">
        <f>E10*D10+E11*D11+E12*D12+G10*F10+I10*H10</f>
        <v>0.1</v>
      </c>
      <c r="K10" s="59"/>
      <c r="M10" s="97"/>
      <c r="N10" s="97"/>
      <c r="O10" s="97"/>
      <c r="P10" s="97"/>
      <c r="Q10" s="97"/>
      <c r="R10" s="97"/>
      <c r="S10" s="97"/>
      <c r="T10" s="97"/>
      <c r="U10" s="97"/>
      <c r="V10" s="97"/>
      <c r="W10" s="97"/>
      <c r="X10" s="97"/>
      <c r="Y10" s="97"/>
    </row>
    <row r="11" spans="2:25" s="60" customFormat="1" ht="30" customHeight="1">
      <c r="B11" s="61"/>
      <c r="C11" s="118" t="s">
        <v>11</v>
      </c>
      <c r="D11" s="68">
        <v>0.1</v>
      </c>
      <c r="E11" s="124">
        <v>1</v>
      </c>
      <c r="F11" s="674"/>
      <c r="G11" s="719"/>
      <c r="H11" s="713"/>
      <c r="I11" s="716"/>
      <c r="J11" s="722"/>
      <c r="K11" s="59"/>
      <c r="M11" s="133">
        <v>0</v>
      </c>
      <c r="N11" s="133">
        <v>1</v>
      </c>
      <c r="O11" s="133">
        <v>2</v>
      </c>
      <c r="P11" s="133">
        <v>3</v>
      </c>
      <c r="Q11" s="133">
        <v>4</v>
      </c>
      <c r="R11" s="133">
        <v>5</v>
      </c>
      <c r="S11" s="133">
        <v>6</v>
      </c>
      <c r="T11" s="133">
        <v>7</v>
      </c>
      <c r="U11" s="133">
        <v>8</v>
      </c>
      <c r="V11" s="133">
        <v>9</v>
      </c>
      <c r="W11" s="133">
        <v>10</v>
      </c>
      <c r="X11" s="97"/>
      <c r="Y11" s="97"/>
    </row>
    <row r="12" spans="2:25" s="60" customFormat="1" ht="30" customHeight="1" thickBot="1">
      <c r="B12" s="61"/>
      <c r="C12" s="69" t="s">
        <v>12</v>
      </c>
      <c r="D12" s="68">
        <v>0.15</v>
      </c>
      <c r="E12" s="125">
        <v>0</v>
      </c>
      <c r="F12" s="674"/>
      <c r="G12" s="719"/>
      <c r="H12" s="714"/>
      <c r="I12" s="717"/>
      <c r="J12" s="723"/>
      <c r="K12" s="59"/>
      <c r="M12" s="97"/>
      <c r="N12" s="97"/>
      <c r="O12" s="97"/>
      <c r="P12" s="97"/>
      <c r="Q12" s="97"/>
      <c r="R12" s="97"/>
      <c r="S12" s="97"/>
      <c r="T12" s="97"/>
      <c r="U12" s="97"/>
      <c r="V12" s="97"/>
      <c r="W12" s="97"/>
      <c r="X12" s="97"/>
      <c r="Y12" s="97"/>
    </row>
    <row r="13" spans="2:25" s="60" customFormat="1" ht="33" customHeight="1">
      <c r="B13" s="61"/>
      <c r="C13" s="62"/>
      <c r="D13" s="682" t="s">
        <v>341</v>
      </c>
      <c r="E13" s="127" t="s">
        <v>374</v>
      </c>
      <c r="F13" s="682" t="s">
        <v>341</v>
      </c>
      <c r="G13" s="119"/>
      <c r="H13" s="680" t="s">
        <v>342</v>
      </c>
      <c r="I13" s="119"/>
      <c r="J13" s="70"/>
      <c r="K13" s="59"/>
      <c r="M13" s="97"/>
      <c r="N13" s="97"/>
      <c r="O13" s="97"/>
      <c r="P13" s="97"/>
      <c r="Q13" s="97"/>
      <c r="R13" s="97"/>
      <c r="S13" s="97"/>
      <c r="T13" s="97"/>
      <c r="U13" s="97"/>
      <c r="V13" s="97"/>
      <c r="W13" s="97"/>
      <c r="X13" s="97"/>
      <c r="Y13" s="97"/>
    </row>
    <row r="14" spans="2:25" s="59" customFormat="1" ht="18" customHeight="1">
      <c r="B14" s="57"/>
      <c r="C14" s="62"/>
      <c r="D14" s="682"/>
      <c r="E14" s="127"/>
      <c r="F14" s="682"/>
      <c r="G14" s="120"/>
      <c r="H14" s="680"/>
      <c r="I14" s="120"/>
      <c r="J14" s="70"/>
      <c r="M14" s="136"/>
      <c r="N14" s="136"/>
      <c r="O14" s="136"/>
      <c r="P14" s="136"/>
      <c r="Q14" s="136"/>
      <c r="R14" s="136"/>
      <c r="S14" s="136"/>
      <c r="T14" s="136"/>
      <c r="U14" s="136"/>
      <c r="V14" s="136"/>
      <c r="W14" s="136"/>
      <c r="X14" s="136"/>
      <c r="Y14" s="136"/>
    </row>
    <row r="15" spans="2:25" s="59" customFormat="1" ht="18" customHeight="1">
      <c r="B15" s="57"/>
      <c r="C15" s="62"/>
      <c r="D15" s="682"/>
      <c r="E15" s="127"/>
      <c r="F15" s="682"/>
      <c r="G15" s="120"/>
      <c r="H15" s="680"/>
      <c r="I15" s="120"/>
      <c r="J15" s="70"/>
      <c r="M15" s="136"/>
      <c r="N15" s="136"/>
      <c r="O15" s="136"/>
      <c r="P15" s="136"/>
      <c r="Q15" s="136"/>
      <c r="R15" s="136"/>
      <c r="S15" s="136"/>
      <c r="T15" s="136"/>
      <c r="U15" s="136"/>
      <c r="V15" s="136"/>
      <c r="W15" s="136"/>
      <c r="X15" s="136"/>
      <c r="Y15" s="136"/>
    </row>
    <row r="16" spans="2:25" s="59" customFormat="1" ht="18" customHeight="1">
      <c r="B16" s="57"/>
      <c r="C16" s="62"/>
      <c r="D16" s="682"/>
      <c r="E16" s="127"/>
      <c r="F16" s="682"/>
      <c r="G16" s="120"/>
      <c r="H16" s="680"/>
      <c r="I16" s="120"/>
      <c r="J16" s="70"/>
      <c r="M16" s="136"/>
      <c r="N16" s="136"/>
      <c r="O16" s="136"/>
      <c r="P16" s="136"/>
      <c r="Q16" s="136"/>
      <c r="R16" s="136"/>
      <c r="S16" s="136"/>
      <c r="T16" s="136"/>
      <c r="U16" s="136"/>
      <c r="V16" s="136"/>
      <c r="W16" s="136"/>
      <c r="X16" s="136"/>
      <c r="Y16" s="136"/>
    </row>
    <row r="17" spans="2:25" s="59" customFormat="1" ht="18" customHeight="1">
      <c r="B17" s="57"/>
      <c r="C17" s="62"/>
      <c r="D17" s="682"/>
      <c r="E17" s="127"/>
      <c r="F17" s="682"/>
      <c r="G17" s="120"/>
      <c r="H17" s="680"/>
      <c r="I17" s="120"/>
      <c r="J17" s="70"/>
      <c r="M17" s="136"/>
      <c r="N17" s="136"/>
      <c r="O17" s="136"/>
      <c r="P17" s="136"/>
      <c r="Q17" s="136"/>
      <c r="R17" s="136"/>
      <c r="S17" s="136"/>
      <c r="T17" s="136"/>
      <c r="U17" s="136"/>
      <c r="V17" s="136"/>
      <c r="W17" s="136"/>
      <c r="X17" s="136"/>
      <c r="Y17" s="136"/>
    </row>
    <row r="18" spans="2:25" s="59" customFormat="1" ht="18" customHeight="1">
      <c r="B18" s="57"/>
      <c r="C18" s="62"/>
      <c r="D18" s="682"/>
      <c r="E18" s="127"/>
      <c r="F18" s="682"/>
      <c r="G18" s="120"/>
      <c r="H18" s="680"/>
      <c r="I18" s="120"/>
      <c r="J18" s="70"/>
      <c r="M18" s="136"/>
      <c r="N18" s="136"/>
      <c r="O18" s="136"/>
      <c r="P18" s="136"/>
      <c r="Q18" s="136"/>
      <c r="R18" s="136"/>
      <c r="S18" s="136"/>
      <c r="T18" s="136"/>
      <c r="U18" s="136"/>
      <c r="V18" s="136"/>
      <c r="W18" s="136"/>
      <c r="X18" s="136"/>
      <c r="Y18" s="136"/>
    </row>
    <row r="19" spans="2:25" s="59" customFormat="1" ht="18" customHeight="1">
      <c r="B19" s="57"/>
      <c r="C19" s="62"/>
      <c r="D19" s="682"/>
      <c r="E19" s="127"/>
      <c r="F19" s="682"/>
      <c r="G19" s="120"/>
      <c r="H19" s="680"/>
      <c r="I19" s="120"/>
      <c r="J19" s="70"/>
      <c r="M19" s="136"/>
      <c r="N19" s="136"/>
      <c r="O19" s="136"/>
      <c r="P19" s="136"/>
      <c r="Q19" s="136"/>
      <c r="R19" s="136"/>
      <c r="S19" s="136"/>
      <c r="T19" s="136"/>
      <c r="U19" s="136"/>
      <c r="V19" s="136"/>
      <c r="W19" s="136"/>
      <c r="X19" s="136"/>
      <c r="Y19" s="136"/>
    </row>
    <row r="20" spans="2:25" s="59" customFormat="1" ht="18" customHeight="1">
      <c r="B20" s="57"/>
      <c r="C20" s="62"/>
      <c r="D20" s="682"/>
      <c r="E20" s="127"/>
      <c r="F20" s="682"/>
      <c r="G20" s="120"/>
      <c r="H20" s="680"/>
      <c r="I20" s="120"/>
      <c r="J20" s="70"/>
      <c r="M20" s="136"/>
      <c r="N20" s="136"/>
      <c r="O20" s="136"/>
      <c r="P20" s="136"/>
      <c r="Q20" s="136"/>
      <c r="R20" s="136"/>
      <c r="S20" s="136"/>
      <c r="T20" s="136"/>
      <c r="U20" s="136"/>
      <c r="V20" s="136"/>
      <c r="W20" s="136"/>
      <c r="X20" s="136"/>
      <c r="Y20" s="136"/>
    </row>
    <row r="21" spans="2:25" s="59" customFormat="1" ht="18" customHeight="1">
      <c r="B21" s="57"/>
      <c r="C21" s="62"/>
      <c r="D21" s="682"/>
      <c r="E21" s="127"/>
      <c r="F21" s="682"/>
      <c r="G21" s="120"/>
      <c r="H21" s="680"/>
      <c r="I21" s="120"/>
      <c r="J21" s="70"/>
      <c r="M21" s="136"/>
      <c r="N21" s="136"/>
      <c r="O21" s="136"/>
      <c r="P21" s="136"/>
      <c r="Q21" s="136"/>
      <c r="R21" s="136"/>
      <c r="S21" s="136"/>
      <c r="T21" s="136"/>
      <c r="U21" s="136"/>
      <c r="V21" s="136"/>
      <c r="W21" s="136"/>
      <c r="X21" s="136"/>
      <c r="Y21" s="136"/>
    </row>
    <row r="22" spans="2:25" s="59" customFormat="1" ht="18" customHeight="1" thickBot="1">
      <c r="B22" s="57"/>
      <c r="C22" s="62"/>
      <c r="D22" s="683"/>
      <c r="E22" s="128"/>
      <c r="F22" s="683"/>
      <c r="G22" s="121"/>
      <c r="H22" s="681"/>
      <c r="I22" s="121"/>
      <c r="J22" s="70"/>
      <c r="M22" s="136"/>
      <c r="N22" s="136"/>
      <c r="O22" s="136"/>
      <c r="P22" s="136"/>
      <c r="Q22" s="136"/>
      <c r="R22" s="136"/>
      <c r="S22" s="136"/>
      <c r="T22" s="136"/>
      <c r="U22" s="136"/>
      <c r="V22" s="136"/>
      <c r="W22" s="136"/>
      <c r="X22" s="136"/>
      <c r="Y22" s="136"/>
    </row>
    <row r="23" ht="18.75">
      <c r="E23" s="72" t="s">
        <v>175</v>
      </c>
    </row>
    <row r="24" spans="2:12" ht="18.75" customHeight="1">
      <c r="B24" s="628" t="s">
        <v>17</v>
      </c>
      <c r="C24" s="634" t="s">
        <v>319</v>
      </c>
      <c r="D24" s="635"/>
      <c r="E24" s="635"/>
      <c r="F24" s="635"/>
      <c r="G24" s="635"/>
      <c r="H24" s="635"/>
      <c r="I24" s="635"/>
      <c r="J24" s="635"/>
      <c r="K24" s="635"/>
      <c r="L24" s="636"/>
    </row>
    <row r="25" spans="2:25" s="331" customFormat="1" ht="50.25" customHeight="1">
      <c r="B25" s="628"/>
      <c r="C25" s="684" t="s">
        <v>320</v>
      </c>
      <c r="D25" s="685"/>
      <c r="E25" s="685"/>
      <c r="F25" s="685"/>
      <c r="G25" s="685"/>
      <c r="H25" s="685"/>
      <c r="I25" s="685"/>
      <c r="J25" s="685"/>
      <c r="K25" s="685"/>
      <c r="L25" s="686"/>
      <c r="M25" s="137"/>
      <c r="N25" s="137"/>
      <c r="O25" s="137"/>
      <c r="P25" s="137"/>
      <c r="Q25" s="137"/>
      <c r="R25" s="137"/>
      <c r="S25" s="101"/>
      <c r="T25" s="101"/>
      <c r="U25" s="101"/>
      <c r="V25" s="101"/>
      <c r="W25" s="101"/>
      <c r="X25" s="101"/>
      <c r="Y25" s="101"/>
    </row>
    <row r="26" spans="2:25" s="60" customFormat="1" ht="18.75" customHeight="1">
      <c r="B26" s="628"/>
      <c r="C26" s="693" t="s">
        <v>149</v>
      </c>
      <c r="D26" s="694"/>
      <c r="E26" s="694"/>
      <c r="F26" s="694"/>
      <c r="G26" s="694"/>
      <c r="H26" s="694"/>
      <c r="I26" s="694"/>
      <c r="J26" s="694"/>
      <c r="K26" s="694"/>
      <c r="L26" s="695"/>
      <c r="M26" s="136"/>
      <c r="N26" s="136"/>
      <c r="O26" s="136"/>
      <c r="P26" s="136"/>
      <c r="Q26" s="136"/>
      <c r="R26" s="136"/>
      <c r="S26" s="97"/>
      <c r="T26" s="97"/>
      <c r="U26" s="97"/>
      <c r="V26" s="97"/>
      <c r="W26" s="97"/>
      <c r="X26" s="97"/>
      <c r="Y26" s="97"/>
    </row>
    <row r="27" ht="9.75" customHeight="1" thickBot="1"/>
    <row r="28" spans="3:17" ht="120" customHeight="1">
      <c r="C28" s="669"/>
      <c r="D28" s="667" t="s">
        <v>321</v>
      </c>
      <c r="E28" s="668"/>
      <c r="F28" s="665" t="s">
        <v>187</v>
      </c>
      <c r="G28" s="666"/>
      <c r="H28" s="690" t="s">
        <v>109</v>
      </c>
      <c r="I28" s="691"/>
      <c r="J28" s="701" t="s">
        <v>17</v>
      </c>
      <c r="K28" s="499"/>
      <c r="L28" s="664"/>
      <c r="P28" s="101"/>
      <c r="Q28" s="101"/>
    </row>
    <row r="29" spans="3:17" ht="105" customHeight="1" thickBot="1">
      <c r="C29" s="669"/>
      <c r="D29" s="74" t="s">
        <v>189</v>
      </c>
      <c r="E29" s="75" t="s">
        <v>322</v>
      </c>
      <c r="F29" s="76" t="s">
        <v>189</v>
      </c>
      <c r="G29" s="77" t="s">
        <v>185</v>
      </c>
      <c r="H29" s="78" t="s">
        <v>310</v>
      </c>
      <c r="I29" s="501" t="s">
        <v>311</v>
      </c>
      <c r="J29" s="702"/>
      <c r="K29" s="500"/>
      <c r="L29" s="664"/>
      <c r="P29" s="101"/>
      <c r="Q29" s="101"/>
    </row>
    <row r="30" spans="3:17" ht="30" customHeight="1">
      <c r="C30" s="117" t="s">
        <v>10</v>
      </c>
      <c r="D30" s="67">
        <v>0.025</v>
      </c>
      <c r="E30" s="123">
        <v>0</v>
      </c>
      <c r="F30" s="673">
        <v>0.15</v>
      </c>
      <c r="G30" s="675">
        <v>0</v>
      </c>
      <c r="H30" s="673">
        <v>0.25</v>
      </c>
      <c r="I30" s="632">
        <v>0</v>
      </c>
      <c r="J30" s="687">
        <f>E30*D30+E31*D31+E32*D32+G30*F30+I30*H30</f>
        <v>0.6</v>
      </c>
      <c r="K30" s="720"/>
      <c r="L30" s="663"/>
      <c r="P30" s="101"/>
      <c r="Q30" s="101"/>
    </row>
    <row r="31" spans="3:17" ht="30" customHeight="1">
      <c r="C31" s="118" t="s">
        <v>11</v>
      </c>
      <c r="D31" s="68">
        <v>0.05</v>
      </c>
      <c r="E31" s="124">
        <v>4</v>
      </c>
      <c r="F31" s="674"/>
      <c r="G31" s="676"/>
      <c r="H31" s="674"/>
      <c r="I31" s="633"/>
      <c r="J31" s="688"/>
      <c r="K31" s="720"/>
      <c r="L31" s="663"/>
      <c r="P31" s="101"/>
      <c r="Q31" s="101"/>
    </row>
    <row r="32" spans="3:17" ht="30" customHeight="1" thickBot="1">
      <c r="C32" s="79" t="s">
        <v>12</v>
      </c>
      <c r="D32" s="68">
        <v>0.1</v>
      </c>
      <c r="E32" s="125">
        <v>4</v>
      </c>
      <c r="F32" s="674"/>
      <c r="G32" s="676"/>
      <c r="H32" s="674"/>
      <c r="I32" s="633"/>
      <c r="J32" s="689"/>
      <c r="K32" s="720"/>
      <c r="L32" s="663"/>
      <c r="P32" s="101"/>
      <c r="Q32" s="101"/>
    </row>
    <row r="33" spans="2:25" s="59" customFormat="1" ht="34.5" customHeight="1">
      <c r="B33" s="57"/>
      <c r="C33" s="62"/>
      <c r="D33" s="682" t="s">
        <v>341</v>
      </c>
      <c r="E33" s="126" t="s">
        <v>375</v>
      </c>
      <c r="F33" s="682" t="s">
        <v>341</v>
      </c>
      <c r="G33" s="126"/>
      <c r="H33" s="682" t="s">
        <v>341</v>
      </c>
      <c r="I33" s="126"/>
      <c r="J33" s="629"/>
      <c r="K33" s="498"/>
      <c r="L33" s="90"/>
      <c r="M33" s="136"/>
      <c r="N33" s="136"/>
      <c r="O33" s="136"/>
      <c r="P33" s="136"/>
      <c r="Q33" s="136"/>
      <c r="R33" s="136"/>
      <c r="S33" s="136"/>
      <c r="T33" s="136"/>
      <c r="U33" s="136"/>
      <c r="V33" s="136"/>
      <c r="W33" s="136"/>
      <c r="X33" s="136"/>
      <c r="Y33" s="136"/>
    </row>
    <row r="34" spans="2:25" s="59" customFormat="1" ht="33" customHeight="1">
      <c r="B34" s="57"/>
      <c r="C34" s="62"/>
      <c r="D34" s="682"/>
      <c r="E34" s="127" t="s">
        <v>376</v>
      </c>
      <c r="F34" s="682"/>
      <c r="G34" s="127"/>
      <c r="H34" s="682"/>
      <c r="I34" s="127"/>
      <c r="J34" s="630"/>
      <c r="K34" s="498"/>
      <c r="M34" s="136"/>
      <c r="N34" s="136"/>
      <c r="O34" s="136"/>
      <c r="P34" s="136"/>
      <c r="Q34" s="136"/>
      <c r="R34" s="136"/>
      <c r="S34" s="136"/>
      <c r="T34" s="136"/>
      <c r="U34" s="136"/>
      <c r="V34" s="136"/>
      <c r="W34" s="136"/>
      <c r="X34" s="136"/>
      <c r="Y34" s="136"/>
    </row>
    <row r="35" spans="2:25" s="59" customFormat="1" ht="30.75" customHeight="1">
      <c r="B35" s="57"/>
      <c r="C35" s="62"/>
      <c r="D35" s="682"/>
      <c r="E35" s="127" t="s">
        <v>377</v>
      </c>
      <c r="F35" s="682"/>
      <c r="G35" s="127"/>
      <c r="H35" s="682"/>
      <c r="I35" s="127"/>
      <c r="J35" s="630"/>
      <c r="K35" s="498"/>
      <c r="M35" s="136"/>
      <c r="N35" s="136"/>
      <c r="O35" s="136"/>
      <c r="P35" s="136"/>
      <c r="Q35" s="136"/>
      <c r="R35" s="136"/>
      <c r="S35" s="136"/>
      <c r="T35" s="136"/>
      <c r="U35" s="136"/>
      <c r="V35" s="136"/>
      <c r="W35" s="136"/>
      <c r="X35" s="136"/>
      <c r="Y35" s="136"/>
    </row>
    <row r="36" spans="2:25" s="59" customFormat="1" ht="18" customHeight="1">
      <c r="B36" s="57"/>
      <c r="C36" s="62"/>
      <c r="D36" s="682"/>
      <c r="E36" s="127" t="s">
        <v>378</v>
      </c>
      <c r="F36" s="682"/>
      <c r="G36" s="127"/>
      <c r="H36" s="682"/>
      <c r="I36" s="127"/>
      <c r="J36" s="630"/>
      <c r="K36" s="498"/>
      <c r="M36" s="136"/>
      <c r="N36" s="136"/>
      <c r="O36" s="136"/>
      <c r="P36" s="136"/>
      <c r="Q36" s="136"/>
      <c r="R36" s="136"/>
      <c r="S36" s="136"/>
      <c r="T36" s="136"/>
      <c r="U36" s="136"/>
      <c r="V36" s="136"/>
      <c r="W36" s="136"/>
      <c r="X36" s="136"/>
      <c r="Y36" s="136"/>
    </row>
    <row r="37" spans="2:25" s="59" customFormat="1" ht="18" customHeight="1">
      <c r="B37" s="57"/>
      <c r="C37" s="62"/>
      <c r="D37" s="682"/>
      <c r="E37" s="127" t="s">
        <v>379</v>
      </c>
      <c r="F37" s="682"/>
      <c r="G37" s="127"/>
      <c r="H37" s="682"/>
      <c r="I37" s="127"/>
      <c r="J37" s="630"/>
      <c r="K37" s="498"/>
      <c r="M37" s="136"/>
      <c r="N37" s="136"/>
      <c r="O37" s="136"/>
      <c r="P37" s="136"/>
      <c r="Q37" s="136"/>
      <c r="R37" s="136"/>
      <c r="S37" s="136"/>
      <c r="T37" s="136"/>
      <c r="U37" s="136"/>
      <c r="V37" s="136"/>
      <c r="W37" s="136"/>
      <c r="X37" s="136"/>
      <c r="Y37" s="136"/>
    </row>
    <row r="38" spans="2:25" s="59" customFormat="1" ht="18" customHeight="1">
      <c r="B38" s="57"/>
      <c r="C38" s="62"/>
      <c r="D38" s="682"/>
      <c r="E38" s="127" t="s">
        <v>380</v>
      </c>
      <c r="F38" s="682"/>
      <c r="G38" s="127"/>
      <c r="H38" s="682"/>
      <c r="I38" s="127"/>
      <c r="J38" s="630"/>
      <c r="K38" s="498"/>
      <c r="M38" s="136"/>
      <c r="N38" s="136"/>
      <c r="O38" s="136"/>
      <c r="P38" s="136"/>
      <c r="Q38" s="136"/>
      <c r="R38" s="136"/>
      <c r="S38" s="136"/>
      <c r="T38" s="136"/>
      <c r="U38" s="136"/>
      <c r="V38" s="136"/>
      <c r="W38" s="136"/>
      <c r="X38" s="136"/>
      <c r="Y38" s="136"/>
    </row>
    <row r="39" spans="2:25" s="59" customFormat="1" ht="28.5" customHeight="1">
      <c r="B39" s="57"/>
      <c r="C39" s="62"/>
      <c r="D39" s="682"/>
      <c r="E39" s="518" t="s">
        <v>381</v>
      </c>
      <c r="F39" s="682"/>
      <c r="G39" s="127"/>
      <c r="H39" s="682"/>
      <c r="I39" s="127"/>
      <c r="J39" s="630"/>
      <c r="K39" s="498"/>
      <c r="M39" s="136"/>
      <c r="N39" s="136"/>
      <c r="O39" s="136"/>
      <c r="P39" s="136"/>
      <c r="Q39" s="136"/>
      <c r="R39" s="136"/>
      <c r="S39" s="136"/>
      <c r="T39" s="136"/>
      <c r="U39" s="136"/>
      <c r="V39" s="136"/>
      <c r="W39" s="136"/>
      <c r="X39" s="136"/>
      <c r="Y39" s="136"/>
    </row>
    <row r="40" spans="2:25" s="59" customFormat="1" ht="30" customHeight="1" thickBot="1">
      <c r="B40" s="57"/>
      <c r="C40" s="62"/>
      <c r="D40" s="682"/>
      <c r="E40" s="128" t="s">
        <v>382</v>
      </c>
      <c r="F40" s="682"/>
      <c r="G40" s="127"/>
      <c r="H40" s="682"/>
      <c r="I40" s="127"/>
      <c r="J40" s="630"/>
      <c r="K40" s="498"/>
      <c r="M40" s="136"/>
      <c r="N40" s="136"/>
      <c r="O40" s="136"/>
      <c r="P40" s="136"/>
      <c r="Q40" s="136"/>
      <c r="R40" s="136"/>
      <c r="S40" s="136"/>
      <c r="T40" s="136"/>
      <c r="U40" s="136"/>
      <c r="V40" s="136"/>
      <c r="W40" s="136"/>
      <c r="X40" s="136"/>
      <c r="Y40" s="136"/>
    </row>
    <row r="41" spans="2:25" s="59" customFormat="1" ht="18" customHeight="1" thickBot="1">
      <c r="B41" s="57"/>
      <c r="C41" s="62"/>
      <c r="D41" s="683"/>
      <c r="E41" s="128"/>
      <c r="F41" s="683"/>
      <c r="G41" s="128"/>
      <c r="H41" s="683"/>
      <c r="I41" s="128"/>
      <c r="J41" s="631"/>
      <c r="K41" s="498"/>
      <c r="M41" s="136"/>
      <c r="N41" s="136"/>
      <c r="O41" s="136"/>
      <c r="P41" s="136"/>
      <c r="Q41" s="136"/>
      <c r="R41" s="136"/>
      <c r="S41" s="136"/>
      <c r="T41" s="136"/>
      <c r="U41" s="136"/>
      <c r="V41" s="136"/>
      <c r="W41" s="136"/>
      <c r="X41" s="136"/>
      <c r="Y41" s="136"/>
    </row>
    <row r="42" spans="4:25" s="80" customFormat="1" ht="15">
      <c r="D42" s="637" t="s">
        <v>188</v>
      </c>
      <c r="E42" s="638"/>
      <c r="F42" s="638"/>
      <c r="G42" s="639"/>
      <c r="H42" s="637"/>
      <c r="I42" s="638"/>
      <c r="J42" s="638"/>
      <c r="K42" s="700"/>
      <c r="L42" s="282"/>
      <c r="M42" s="138"/>
      <c r="N42" s="138"/>
      <c r="O42" s="138"/>
      <c r="P42" s="138"/>
      <c r="Q42" s="138"/>
      <c r="R42" s="138"/>
      <c r="S42" s="138"/>
      <c r="T42" s="138"/>
      <c r="U42" s="138"/>
      <c r="V42" s="138"/>
      <c r="W42" s="138"/>
      <c r="X42" s="138"/>
      <c r="Y42" s="138"/>
    </row>
    <row r="43" spans="4:25" s="80" customFormat="1" ht="15.75" thickBot="1">
      <c r="D43" s="640"/>
      <c r="E43" s="641"/>
      <c r="F43" s="641"/>
      <c r="G43" s="642"/>
      <c r="H43" s="699"/>
      <c r="I43" s="700"/>
      <c r="J43" s="700"/>
      <c r="K43" s="700"/>
      <c r="M43" s="138"/>
      <c r="N43" s="138"/>
      <c r="O43" s="138"/>
      <c r="P43" s="138"/>
      <c r="Q43" s="138"/>
      <c r="R43" s="138"/>
      <c r="S43" s="138"/>
      <c r="T43" s="138"/>
      <c r="U43" s="138"/>
      <c r="V43" s="138"/>
      <c r="W43" s="138"/>
      <c r="X43" s="138"/>
      <c r="Y43" s="138"/>
    </row>
    <row r="44" ht="18.75">
      <c r="K44" s="497"/>
    </row>
    <row r="45" spans="2:12" ht="18.75" customHeight="1">
      <c r="B45" s="628" t="s">
        <v>19</v>
      </c>
      <c r="C45" s="634" t="s">
        <v>323</v>
      </c>
      <c r="D45" s="635"/>
      <c r="E45" s="635"/>
      <c r="F45" s="635"/>
      <c r="G45" s="635"/>
      <c r="H45" s="635"/>
      <c r="I45" s="635"/>
      <c r="J45" s="635"/>
      <c r="K45" s="635"/>
      <c r="L45" s="636"/>
    </row>
    <row r="46" spans="2:25" s="60" customFormat="1" ht="18.75" customHeight="1">
      <c r="B46" s="628"/>
      <c r="C46" s="693" t="s">
        <v>149</v>
      </c>
      <c r="D46" s="694"/>
      <c r="E46" s="694"/>
      <c r="F46" s="694"/>
      <c r="G46" s="694"/>
      <c r="H46" s="694"/>
      <c r="I46" s="694"/>
      <c r="J46" s="694"/>
      <c r="K46" s="694"/>
      <c r="L46" s="695"/>
      <c r="M46" s="136"/>
      <c r="N46" s="136"/>
      <c r="O46" s="136"/>
      <c r="P46" s="136"/>
      <c r="Q46" s="136"/>
      <c r="R46" s="136"/>
      <c r="S46" s="97"/>
      <c r="T46" s="97"/>
      <c r="U46" s="97"/>
      <c r="V46" s="97"/>
      <c r="W46" s="97"/>
      <c r="X46" s="97"/>
      <c r="Y46" s="97"/>
    </row>
    <row r="47" spans="3:12" ht="9.75" customHeight="1" thickBot="1">
      <c r="C47" s="81"/>
      <c r="D47" s="81"/>
      <c r="E47" s="81"/>
      <c r="F47" s="81"/>
      <c r="G47" s="81"/>
      <c r="H47" s="81"/>
      <c r="I47" s="81"/>
      <c r="J47" s="81"/>
      <c r="K47" s="81"/>
      <c r="L47" s="81"/>
    </row>
    <row r="48" spans="2:9" ht="18.75" customHeight="1">
      <c r="B48" s="82"/>
      <c r="C48" s="83"/>
      <c r="D48" s="656" t="s">
        <v>148</v>
      </c>
      <c r="E48" s="657"/>
      <c r="F48" s="697" t="s">
        <v>64</v>
      </c>
      <c r="G48" s="698"/>
      <c r="H48" s="646" t="s">
        <v>19</v>
      </c>
      <c r="I48" s="84"/>
    </row>
    <row r="49" spans="2:25" s="60" customFormat="1" ht="39" customHeight="1" thickBot="1">
      <c r="B49" s="85"/>
      <c r="C49" s="62"/>
      <c r="D49" s="86" t="s">
        <v>325</v>
      </c>
      <c r="E49" s="87" t="s">
        <v>65</v>
      </c>
      <c r="F49" s="88" t="s">
        <v>324</v>
      </c>
      <c r="G49" s="89" t="s">
        <v>193</v>
      </c>
      <c r="H49" s="647"/>
      <c r="I49" s="90"/>
      <c r="J49" s="59"/>
      <c r="K49" s="59"/>
      <c r="M49" s="136"/>
      <c r="N49" s="136"/>
      <c r="O49" s="136"/>
      <c r="P49" s="136"/>
      <c r="Q49" s="136"/>
      <c r="R49" s="136"/>
      <c r="S49" s="97"/>
      <c r="T49" s="97"/>
      <c r="U49" s="97"/>
      <c r="V49" s="97"/>
      <c r="W49" s="97"/>
      <c r="X49" s="97"/>
      <c r="Y49" s="97"/>
    </row>
    <row r="50" spans="2:12" ht="39.75" customHeight="1" thickBot="1">
      <c r="B50" s="82"/>
      <c r="C50" s="91" t="s">
        <v>15</v>
      </c>
      <c r="D50" s="92">
        <v>0.4</v>
      </c>
      <c r="E50" s="129"/>
      <c r="F50" s="92">
        <v>0.4</v>
      </c>
      <c r="G50" s="131"/>
      <c r="H50" s="648">
        <f>D50*E50+D51*E51+F50*G50+F51*G51</f>
        <v>0</v>
      </c>
      <c r="I50" s="141"/>
      <c r="J50" s="142"/>
      <c r="K50" s="137"/>
      <c r="L50" s="101"/>
    </row>
    <row r="51" spans="2:11" ht="39.75" customHeight="1" thickBot="1">
      <c r="B51" s="82"/>
      <c r="C51" s="94" t="s">
        <v>16</v>
      </c>
      <c r="D51" s="95">
        <v>0.25</v>
      </c>
      <c r="E51" s="130"/>
      <c r="F51" s="95">
        <v>0.25</v>
      </c>
      <c r="G51" s="132"/>
      <c r="H51" s="649"/>
      <c r="I51" s="93"/>
      <c r="J51" s="73"/>
      <c r="K51" s="73"/>
    </row>
    <row r="52" spans="4:12" ht="15" customHeight="1">
      <c r="D52" s="696"/>
      <c r="E52" s="696"/>
      <c r="F52" s="696"/>
      <c r="G52" s="696"/>
      <c r="H52" s="96"/>
      <c r="I52" s="96"/>
      <c r="J52" s="96"/>
      <c r="K52" s="96"/>
      <c r="L52" s="96"/>
    </row>
    <row r="53" spans="2:12" ht="18.75" customHeight="1">
      <c r="B53" s="628" t="s">
        <v>20</v>
      </c>
      <c r="C53" s="724" t="s">
        <v>326</v>
      </c>
      <c r="D53" s="635"/>
      <c r="E53" s="635"/>
      <c r="F53" s="635"/>
      <c r="G53" s="635"/>
      <c r="H53" s="635"/>
      <c r="I53" s="635"/>
      <c r="J53" s="635"/>
      <c r="K53" s="635"/>
      <c r="L53" s="636"/>
    </row>
    <row r="54" spans="2:25" s="60" customFormat="1" ht="18.75" customHeight="1">
      <c r="B54" s="628"/>
      <c r="C54" s="693" t="s">
        <v>327</v>
      </c>
      <c r="D54" s="694"/>
      <c r="E54" s="694"/>
      <c r="F54" s="694"/>
      <c r="G54" s="694"/>
      <c r="H54" s="694"/>
      <c r="I54" s="694"/>
      <c r="J54" s="694"/>
      <c r="K54" s="694"/>
      <c r="L54" s="695"/>
      <c r="M54" s="136"/>
      <c r="N54" s="136"/>
      <c r="O54" s="136"/>
      <c r="P54" s="136"/>
      <c r="Q54" s="136"/>
      <c r="R54" s="136"/>
      <c r="S54" s="97"/>
      <c r="T54" s="97"/>
      <c r="U54" s="97"/>
      <c r="V54" s="97"/>
      <c r="W54" s="97"/>
      <c r="X54" s="97"/>
      <c r="Y54" s="97"/>
    </row>
    <row r="55" ht="9.75" customHeight="1" thickBot="1"/>
    <row r="56" spans="3:12" ht="18.75">
      <c r="C56" s="83"/>
      <c r="D56" s="660" t="s">
        <v>191</v>
      </c>
      <c r="E56" s="661"/>
      <c r="F56" s="656" t="s">
        <v>192</v>
      </c>
      <c r="G56" s="657"/>
      <c r="H56" s="658" t="s">
        <v>20</v>
      </c>
      <c r="I56" s="101"/>
      <c r="J56" s="101"/>
      <c r="K56" s="101"/>
      <c r="L56" s="101"/>
    </row>
    <row r="57" spans="2:25" s="60" customFormat="1" ht="19.5" thickBot="1">
      <c r="B57" s="61"/>
      <c r="C57" s="62"/>
      <c r="D57" s="88" t="s">
        <v>328</v>
      </c>
      <c r="E57" s="89" t="s">
        <v>330</v>
      </c>
      <c r="F57" s="86" t="s">
        <v>328</v>
      </c>
      <c r="G57" s="87" t="s">
        <v>330</v>
      </c>
      <c r="H57" s="659"/>
      <c r="I57" s="97"/>
      <c r="J57" s="97"/>
      <c r="K57" s="97"/>
      <c r="L57" s="97"/>
      <c r="M57" s="136"/>
      <c r="N57" s="136"/>
      <c r="O57" s="136"/>
      <c r="P57" s="136"/>
      <c r="Q57" s="136"/>
      <c r="R57" s="136"/>
      <c r="S57" s="97"/>
      <c r="T57" s="97"/>
      <c r="U57" s="97"/>
      <c r="V57" s="97"/>
      <c r="W57" s="97"/>
      <c r="X57" s="97"/>
      <c r="Y57" s="97"/>
    </row>
    <row r="58" spans="3:15" ht="30" customHeight="1" thickBot="1">
      <c r="C58" s="98" t="s">
        <v>302</v>
      </c>
      <c r="D58" s="99">
        <v>0.2</v>
      </c>
      <c r="E58" s="122" t="s">
        <v>67</v>
      </c>
      <c r="F58" s="99">
        <v>0.3</v>
      </c>
      <c r="G58" s="122" t="s">
        <v>67</v>
      </c>
      <c r="H58" s="100">
        <f>N59+O59</f>
        <v>0</v>
      </c>
      <c r="I58" s="101"/>
      <c r="J58" s="143"/>
      <c r="K58" s="143"/>
      <c r="L58" s="101"/>
      <c r="N58" s="143" t="s">
        <v>68</v>
      </c>
      <c r="O58" s="143" t="s">
        <v>67</v>
      </c>
    </row>
    <row r="59" spans="2:25" s="73" customFormat="1" ht="18.75">
      <c r="B59" s="102"/>
      <c r="C59" s="103"/>
      <c r="D59" s="650" t="s">
        <v>190</v>
      </c>
      <c r="E59" s="651"/>
      <c r="F59" s="651"/>
      <c r="G59" s="652"/>
      <c r="H59" s="70"/>
      <c r="I59" s="137"/>
      <c r="J59" s="144"/>
      <c r="K59" s="144"/>
      <c r="L59" s="137"/>
      <c r="M59" s="137"/>
      <c r="N59" s="144">
        <f>IF(E58="SIM",D58,0)</f>
        <v>0</v>
      </c>
      <c r="O59" s="144">
        <f>IF(G58="SIM",F58,0)</f>
        <v>0</v>
      </c>
      <c r="P59" s="137"/>
      <c r="Q59" s="137"/>
      <c r="R59" s="137"/>
      <c r="S59" s="137"/>
      <c r="T59" s="137"/>
      <c r="U59" s="137"/>
      <c r="V59" s="137"/>
      <c r="W59" s="137"/>
      <c r="X59" s="137"/>
      <c r="Y59" s="137"/>
    </row>
    <row r="60" spans="2:25" s="73" customFormat="1" ht="19.5" thickBot="1">
      <c r="B60" s="102"/>
      <c r="C60" s="103"/>
      <c r="D60" s="653" t="s">
        <v>329</v>
      </c>
      <c r="E60" s="654"/>
      <c r="F60" s="654"/>
      <c r="G60" s="655"/>
      <c r="H60" s="70"/>
      <c r="I60" s="137"/>
      <c r="J60" s="137"/>
      <c r="K60" s="137"/>
      <c r="L60" s="137"/>
      <c r="M60" s="137"/>
      <c r="N60" s="137"/>
      <c r="O60" s="137"/>
      <c r="P60" s="137"/>
      <c r="Q60" s="137"/>
      <c r="R60" s="137"/>
      <c r="S60" s="137"/>
      <c r="T60" s="137"/>
      <c r="U60" s="137"/>
      <c r="V60" s="137"/>
      <c r="W60" s="137"/>
      <c r="X60" s="137"/>
      <c r="Y60" s="137"/>
    </row>
    <row r="62" spans="2:25" s="105" customFormat="1" ht="18.75">
      <c r="B62" s="104" t="s">
        <v>0</v>
      </c>
      <c r="C62" s="704" t="s">
        <v>104</v>
      </c>
      <c r="D62" s="705"/>
      <c r="E62" s="705"/>
      <c r="F62" s="705"/>
      <c r="G62" s="705"/>
      <c r="H62" s="705"/>
      <c r="I62" s="705"/>
      <c r="J62" s="705"/>
      <c r="K62" s="705"/>
      <c r="L62" s="706"/>
      <c r="M62" s="139"/>
      <c r="N62" s="139"/>
      <c r="O62" s="139"/>
      <c r="P62" s="139"/>
      <c r="Q62" s="139"/>
      <c r="R62" s="139"/>
      <c r="S62" s="140"/>
      <c r="T62" s="140"/>
      <c r="U62" s="140"/>
      <c r="V62" s="140"/>
      <c r="W62" s="140"/>
      <c r="X62" s="140"/>
      <c r="Y62" s="140"/>
    </row>
    <row r="63" spans="9:12" ht="9.75" customHeight="1">
      <c r="I63" s="73"/>
      <c r="J63" s="73"/>
      <c r="K63" s="73"/>
      <c r="L63" s="73"/>
    </row>
    <row r="64" spans="3:12" ht="18.75">
      <c r="C64" s="106" t="s">
        <v>18</v>
      </c>
      <c r="D64" s="107">
        <f>J10+J30+H50+H58</f>
        <v>0.7</v>
      </c>
      <c r="E64" s="84"/>
      <c r="I64" s="73"/>
      <c r="J64" s="73"/>
      <c r="K64" s="73"/>
      <c r="L64" s="73"/>
    </row>
    <row r="65" ht="9.75" customHeight="1" thickBot="1">
      <c r="C65" s="108"/>
    </row>
    <row r="66" spans="3:7" ht="30" customHeight="1">
      <c r="C66" s="643" t="s">
        <v>66</v>
      </c>
      <c r="D66" s="109" t="s">
        <v>22</v>
      </c>
      <c r="E66" s="110" t="s">
        <v>23</v>
      </c>
      <c r="F66" s="111" t="s">
        <v>24</v>
      </c>
      <c r="G66" s="112"/>
    </row>
    <row r="67" spans="3:7" ht="30" customHeight="1" thickBot="1">
      <c r="C67" s="644"/>
      <c r="D67" s="113">
        <v>1</v>
      </c>
      <c r="E67" s="114">
        <v>1.1</v>
      </c>
      <c r="F67" s="115">
        <v>1.2</v>
      </c>
      <c r="G67" s="116" t="s">
        <v>25</v>
      </c>
    </row>
    <row r="68" spans="3:7" ht="36.75" customHeight="1" thickBot="1">
      <c r="C68" s="645"/>
      <c r="D68" s="49" t="str">
        <f>IF(PORTE!E5="X","X",IF(PORTE!G5="X","X",IF(PORTE!I5="X","X","  ")))</f>
        <v>  </v>
      </c>
      <c r="E68" s="50" t="str">
        <f>IF(PORTE!E6="X","X",IF(PORTE!G6="X","X",IF(PORTE!I6="X","X","  ")))</f>
        <v>X</v>
      </c>
      <c r="F68" s="51" t="str">
        <f>IF(PORTE!E7="X","X",IF(PORTE!G7="X","X",IF(PORTE!I7="X","X","  ")))</f>
        <v>  </v>
      </c>
      <c r="G68" s="116">
        <f>IF(D68="X",D67,IF(E68="X",E67,IF(F68="X",F67,1)))</f>
        <v>1.1</v>
      </c>
    </row>
    <row r="69" ht="9.75" customHeight="1" thickBot="1"/>
    <row r="70" spans="3:5" ht="19.5" thickBot="1">
      <c r="C70" s="19" t="s">
        <v>62</v>
      </c>
      <c r="D70" s="20">
        <f>IF(D64*G68&gt;2,2,D64*G68)</f>
        <v>0.77</v>
      </c>
      <c r="E70" s="83"/>
    </row>
  </sheetData>
  <sheetProtection password="C12C" sheet="1" objects="1" scenarios="1" selectLockedCells="1"/>
  <mergeCells count="61">
    <mergeCell ref="F13:F22"/>
    <mergeCell ref="H30:H32"/>
    <mergeCell ref="C62:L62"/>
    <mergeCell ref="C54:L54"/>
    <mergeCell ref="F8:G8"/>
    <mergeCell ref="H8:I8"/>
    <mergeCell ref="J8:J9"/>
    <mergeCell ref="H10:H12"/>
    <mergeCell ref="I10:I12"/>
    <mergeCell ref="G10:G12"/>
    <mergeCell ref="K30:K32"/>
    <mergeCell ref="J10:J12"/>
    <mergeCell ref="C53:L53"/>
    <mergeCell ref="B3:L3"/>
    <mergeCell ref="C26:L26"/>
    <mergeCell ref="C46:L46"/>
    <mergeCell ref="D52:E52"/>
    <mergeCell ref="F48:G48"/>
    <mergeCell ref="F10:F12"/>
    <mergeCell ref="C24:L24"/>
    <mergeCell ref="D8:E8"/>
    <mergeCell ref="F52:G52"/>
    <mergeCell ref="H43:K43"/>
    <mergeCell ref="D33:D41"/>
    <mergeCell ref="F33:F41"/>
    <mergeCell ref="H33:H41"/>
    <mergeCell ref="H42:K42"/>
    <mergeCell ref="J28:J29"/>
    <mergeCell ref="B5:B6"/>
    <mergeCell ref="C1:L1"/>
    <mergeCell ref="L30:L32"/>
    <mergeCell ref="L28:L29"/>
    <mergeCell ref="F28:G28"/>
    <mergeCell ref="D28:E28"/>
    <mergeCell ref="C28:C29"/>
    <mergeCell ref="C5:L5"/>
    <mergeCell ref="F30:F32"/>
    <mergeCell ref="G30:G32"/>
    <mergeCell ref="C6:L6"/>
    <mergeCell ref="C8:C9"/>
    <mergeCell ref="H13:H22"/>
    <mergeCell ref="D13:D22"/>
    <mergeCell ref="C25:L25"/>
    <mergeCell ref="J30:J32"/>
    <mergeCell ref="H28:I28"/>
    <mergeCell ref="C66:C68"/>
    <mergeCell ref="H48:H49"/>
    <mergeCell ref="H50:H51"/>
    <mergeCell ref="D59:G59"/>
    <mergeCell ref="D60:G60"/>
    <mergeCell ref="F56:G56"/>
    <mergeCell ref="D48:E48"/>
    <mergeCell ref="H56:H57"/>
    <mergeCell ref="D56:E56"/>
    <mergeCell ref="B24:B26"/>
    <mergeCell ref="B45:B46"/>
    <mergeCell ref="B53:B54"/>
    <mergeCell ref="J33:J41"/>
    <mergeCell ref="I30:I32"/>
    <mergeCell ref="C45:L45"/>
    <mergeCell ref="D42:G43"/>
  </mergeCells>
  <dataValidations count="5">
    <dataValidation type="whole" allowBlank="1" showInputMessage="1" showErrorMessage="1" errorTitle="ERRO!" error="Insira um número inteiro conforme a orientaçao na tabela!" sqref="E50:E51">
      <formula1>0</formula1>
      <formula2>20</formula2>
    </dataValidation>
    <dataValidation type="list" allowBlank="1" showInputMessage="1" showErrorMessage="1" sqref="E58 G58">
      <formula1>$N$58:$O$58</formula1>
    </dataValidation>
    <dataValidation type="decimal" allowBlank="1" showInputMessage="1" showErrorMessage="1" errorTitle="ERRO!" error="Insira um número conforme a orientaçao na tabela!" sqref="G50:G51">
      <formula1>0</formula1>
      <formula2>20</formula2>
    </dataValidation>
    <dataValidation type="list" allowBlank="1" showInputMessage="1" showErrorMessage="1" errorTitle="ERRO!" error="SELECIONE UM NUMERO DA LISTA" sqref="E10:E12 I10:I12 G10:G12">
      <formula1>$M$11:$W$11</formula1>
    </dataValidation>
    <dataValidation type="list" allowBlank="1" showInputMessage="1" showErrorMessage="1" errorTitle="ERRO!" error="Insira um número inteiro conforme a orientaçao na tabela!" sqref="E30:E32 K30 I30:I32 G30:G32">
      <formula1>$M$11:$W$11</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S149"/>
  <sheetViews>
    <sheetView showGridLines="0" zoomScale="80" zoomScaleNormal="80" zoomScalePageLayoutView="0" workbookViewId="0" topLeftCell="A1">
      <pane ySplit="1" topLeftCell="A65" activePane="bottomLeft" state="frozen"/>
      <selection pane="topLeft" activeCell="A1" sqref="A1"/>
      <selection pane="bottomLeft" activeCell="N16" sqref="N16"/>
    </sheetView>
  </sheetViews>
  <sheetFormatPr defaultColWidth="9.140625" defaultRowHeight="15"/>
  <cols>
    <col min="1" max="1" width="1.421875" style="72" customWidth="1"/>
    <col min="2" max="2" width="6.421875" style="82" bestFit="1" customWidth="1"/>
    <col min="3" max="3" width="27.8515625" style="72" customWidth="1"/>
    <col min="4" max="4" width="18.8515625" style="72" customWidth="1"/>
    <col min="5" max="6" width="17.7109375" style="72" customWidth="1"/>
    <col min="7" max="7" width="21.7109375" style="72" customWidth="1"/>
    <col min="8" max="8" width="13.28125" style="73" customWidth="1"/>
    <col min="9" max="9" width="3.7109375" style="73" customWidth="1"/>
    <col min="10" max="10" width="13.28125" style="73" customWidth="1"/>
    <col min="11" max="11" width="3.7109375" style="72" customWidth="1"/>
    <col min="12" max="12" width="12.7109375" style="72" customWidth="1"/>
    <col min="13" max="13" width="1.7109375" style="72" customWidth="1"/>
    <col min="14" max="14" width="65.7109375" style="179" customWidth="1"/>
    <col min="15" max="17" width="9.140625" style="72" customWidth="1"/>
    <col min="18" max="18" width="12.140625" style="72" bestFit="1" customWidth="1"/>
    <col min="19" max="19" width="57.140625" style="72" bestFit="1" customWidth="1"/>
    <col min="20" max="16384" width="9.140625" style="72" customWidth="1"/>
  </cols>
  <sheetData>
    <row r="1" spans="2:14" s="60" customFormat="1" ht="18.75" customHeight="1">
      <c r="B1" s="178" t="s">
        <v>82</v>
      </c>
      <c r="C1" s="838" t="s">
        <v>101</v>
      </c>
      <c r="D1" s="838"/>
      <c r="E1" s="838"/>
      <c r="F1" s="838"/>
      <c r="G1" s="838"/>
      <c r="H1" s="838"/>
      <c r="I1" s="838"/>
      <c r="J1" s="838"/>
      <c r="K1" s="838"/>
      <c r="L1" s="838"/>
      <c r="M1" s="838"/>
      <c r="N1" s="838"/>
    </row>
    <row r="2" spans="2:14" s="60" customFormat="1" ht="15.75" customHeight="1">
      <c r="B2" s="85"/>
      <c r="C2" s="179"/>
      <c r="D2" s="179"/>
      <c r="E2" s="179"/>
      <c r="F2" s="179"/>
      <c r="G2" s="179"/>
      <c r="H2" s="58"/>
      <c r="I2" s="58"/>
      <c r="J2" s="58"/>
      <c r="K2" s="179"/>
      <c r="L2" s="179"/>
      <c r="N2" s="179"/>
    </row>
    <row r="3" spans="2:14" s="60" customFormat="1" ht="22.5" customHeight="1">
      <c r="B3" s="180" t="s">
        <v>26</v>
      </c>
      <c r="C3" s="796" t="s">
        <v>27</v>
      </c>
      <c r="D3" s="797"/>
      <c r="E3" s="797"/>
      <c r="F3" s="797"/>
      <c r="G3" s="797"/>
      <c r="H3" s="797"/>
      <c r="I3" s="797"/>
      <c r="J3" s="797"/>
      <c r="K3" s="797"/>
      <c r="L3" s="798"/>
      <c r="N3" s="179"/>
    </row>
    <row r="4" spans="2:14" s="59" customFormat="1" ht="4.5" customHeight="1" thickBot="1">
      <c r="B4" s="181"/>
      <c r="C4" s="182"/>
      <c r="D4" s="182"/>
      <c r="E4" s="182"/>
      <c r="F4" s="182"/>
      <c r="G4" s="182"/>
      <c r="H4" s="182"/>
      <c r="I4" s="182"/>
      <c r="J4" s="182"/>
      <c r="K4" s="182"/>
      <c r="L4" s="182"/>
      <c r="N4" s="58"/>
    </row>
    <row r="5" spans="8:12" ht="18.75">
      <c r="H5" s="775" t="s">
        <v>182</v>
      </c>
      <c r="I5" s="776"/>
      <c r="J5" s="775" t="s">
        <v>68</v>
      </c>
      <c r="K5" s="776"/>
      <c r="L5" s="762" t="s">
        <v>81</v>
      </c>
    </row>
    <row r="6" spans="8:14" ht="19.5" thickBot="1">
      <c r="H6" s="184" t="s">
        <v>275</v>
      </c>
      <c r="I6" s="185" t="s">
        <v>76</v>
      </c>
      <c r="J6" s="184" t="s">
        <v>275</v>
      </c>
      <c r="K6" s="185" t="s">
        <v>76</v>
      </c>
      <c r="L6" s="799"/>
      <c r="N6" s="186" t="s">
        <v>276</v>
      </c>
    </row>
    <row r="7" spans="2:17" ht="36.75" customHeight="1" thickBot="1">
      <c r="B7" s="82" t="s">
        <v>28</v>
      </c>
      <c r="C7" s="766" t="s">
        <v>151</v>
      </c>
      <c r="D7" s="794"/>
      <c r="E7" s="794"/>
      <c r="F7" s="794"/>
      <c r="G7" s="795"/>
      <c r="H7" s="187">
        <v>0</v>
      </c>
      <c r="I7" s="314" t="s">
        <v>76</v>
      </c>
      <c r="J7" s="188">
        <v>0.075</v>
      </c>
      <c r="K7" s="314"/>
      <c r="L7" s="189">
        <f>IF(P7&gt;1,"ERRO!",IF(I7="X",H7,IF(K7="X",J7,0)))</f>
        <v>0</v>
      </c>
      <c r="N7" s="156"/>
      <c r="P7" s="72">
        <f>COUNTIF(H7:K7,"X")</f>
        <v>1</v>
      </c>
      <c r="Q7" s="72" t="s">
        <v>76</v>
      </c>
    </row>
    <row r="8" spans="2:16" ht="15">
      <c r="B8" s="804" t="s">
        <v>29</v>
      </c>
      <c r="C8" s="800" t="s">
        <v>152</v>
      </c>
      <c r="D8" s="818" t="s">
        <v>30</v>
      </c>
      <c r="E8" s="818"/>
      <c r="F8" s="818"/>
      <c r="G8" s="819"/>
      <c r="H8" s="190">
        <v>0</v>
      </c>
      <c r="I8" s="511" t="s">
        <v>76</v>
      </c>
      <c r="J8" s="191">
        <v>0.025</v>
      </c>
      <c r="K8" s="511"/>
      <c r="L8" s="829">
        <f>IF(P8&gt;1,"ASSINALE APENAS UM ESTAG. SUC.",IF(K8="X",J8,IF(K9="X",J9,IF(K10="X",J10,0))))</f>
        <v>0</v>
      </c>
      <c r="N8" s="157" t="s">
        <v>388</v>
      </c>
      <c r="P8" s="72">
        <f>COUNTIF(K8:K10,"X")</f>
        <v>0</v>
      </c>
    </row>
    <row r="9" spans="2:14" ht="15">
      <c r="B9" s="804"/>
      <c r="C9" s="801"/>
      <c r="D9" s="810" t="s">
        <v>272</v>
      </c>
      <c r="E9" s="810"/>
      <c r="F9" s="810"/>
      <c r="G9" s="811"/>
      <c r="H9" s="192">
        <v>0</v>
      </c>
      <c r="I9" s="172" t="s">
        <v>76</v>
      </c>
      <c r="J9" s="193">
        <v>0.05</v>
      </c>
      <c r="K9" s="172"/>
      <c r="L9" s="829"/>
      <c r="N9" s="158"/>
    </row>
    <row r="10" spans="2:14" ht="15.75" thickBot="1">
      <c r="B10" s="804"/>
      <c r="C10" s="802"/>
      <c r="D10" s="820" t="s">
        <v>273</v>
      </c>
      <c r="E10" s="820"/>
      <c r="F10" s="820"/>
      <c r="G10" s="821"/>
      <c r="H10" s="194">
        <v>0</v>
      </c>
      <c r="I10" s="512" t="s">
        <v>76</v>
      </c>
      <c r="J10" s="195">
        <v>0.1</v>
      </c>
      <c r="K10" s="173"/>
      <c r="L10" s="829"/>
      <c r="N10" s="159"/>
    </row>
    <row r="11" spans="2:16" ht="30.75" customHeight="1" thickBot="1">
      <c r="B11" s="82" t="s">
        <v>31</v>
      </c>
      <c r="C11" s="805" t="s">
        <v>274</v>
      </c>
      <c r="D11" s="806"/>
      <c r="E11" s="806"/>
      <c r="F11" s="806"/>
      <c r="G11" s="807"/>
      <c r="H11" s="187">
        <v>0</v>
      </c>
      <c r="I11" s="314"/>
      <c r="J11" s="188">
        <v>0.075</v>
      </c>
      <c r="K11" s="314"/>
      <c r="L11" s="189">
        <f>IF(P11&gt;1,"ERRO!",IF(I11="X",H11,IF(K11="X",J11,0)))</f>
        <v>0</v>
      </c>
      <c r="N11" s="156"/>
      <c r="P11" s="72">
        <f aca="true" t="shared" si="0" ref="P11:P24">COUNTIF(H11:K11,"X")</f>
        <v>0</v>
      </c>
    </row>
    <row r="12" spans="2:16" ht="15.75" customHeight="1">
      <c r="B12" s="822" t="s">
        <v>32</v>
      </c>
      <c r="C12" s="800" t="s">
        <v>180</v>
      </c>
      <c r="D12" s="808" t="s">
        <v>33</v>
      </c>
      <c r="E12" s="808"/>
      <c r="F12" s="808"/>
      <c r="G12" s="809"/>
      <c r="H12" s="190">
        <v>0</v>
      </c>
      <c r="I12" s="511" t="s">
        <v>76</v>
      </c>
      <c r="J12" s="191">
        <v>0.1</v>
      </c>
      <c r="K12" s="174"/>
      <c r="L12" s="197">
        <f>IF(P12&gt;1,"ERRO!",IF(I12="X",H12,IF(K12="X",J12,0)))</f>
        <v>0</v>
      </c>
      <c r="N12" s="157"/>
      <c r="P12" s="72">
        <f t="shared" si="0"/>
        <v>1</v>
      </c>
    </row>
    <row r="13" spans="2:16" ht="15.75">
      <c r="B13" s="822"/>
      <c r="C13" s="801"/>
      <c r="D13" s="810" t="s">
        <v>34</v>
      </c>
      <c r="E13" s="810"/>
      <c r="F13" s="810"/>
      <c r="G13" s="811"/>
      <c r="H13" s="192">
        <v>0</v>
      </c>
      <c r="I13" s="172" t="s">
        <v>76</v>
      </c>
      <c r="J13" s="193">
        <v>0.1</v>
      </c>
      <c r="K13" s="172"/>
      <c r="L13" s="334">
        <f aca="true" t="shared" si="1" ref="L13:L24">IF(P13&gt;1,"ERRO!",IF(I13="X",H13,IF(K13="X",J13,0)))</f>
        <v>0</v>
      </c>
      <c r="N13" s="158"/>
      <c r="P13" s="72">
        <f t="shared" si="0"/>
        <v>1</v>
      </c>
    </row>
    <row r="14" spans="2:16" ht="15.75">
      <c r="B14" s="822"/>
      <c r="C14" s="801"/>
      <c r="D14" s="810" t="s">
        <v>35</v>
      </c>
      <c r="E14" s="810"/>
      <c r="F14" s="810"/>
      <c r="G14" s="811"/>
      <c r="H14" s="192">
        <v>0</v>
      </c>
      <c r="I14" s="172" t="s">
        <v>76</v>
      </c>
      <c r="J14" s="193">
        <v>0.1</v>
      </c>
      <c r="K14" s="172"/>
      <c r="L14" s="334">
        <f t="shared" si="1"/>
        <v>0</v>
      </c>
      <c r="N14" s="158"/>
      <c r="P14" s="72">
        <f t="shared" si="0"/>
        <v>1</v>
      </c>
    </row>
    <row r="15" spans="2:16" ht="15.75">
      <c r="B15" s="822"/>
      <c r="C15" s="801"/>
      <c r="D15" s="810" t="s">
        <v>304</v>
      </c>
      <c r="E15" s="810"/>
      <c r="F15" s="810"/>
      <c r="G15" s="811"/>
      <c r="H15" s="192">
        <v>0</v>
      </c>
      <c r="I15" s="172" t="s">
        <v>76</v>
      </c>
      <c r="J15" s="193">
        <v>0.1</v>
      </c>
      <c r="K15" s="172"/>
      <c r="L15" s="334">
        <f t="shared" si="1"/>
        <v>0</v>
      </c>
      <c r="N15" s="158"/>
      <c r="P15" s="72">
        <f t="shared" si="0"/>
        <v>1</v>
      </c>
    </row>
    <row r="16" spans="2:16" ht="15.75">
      <c r="B16" s="822"/>
      <c r="C16" s="801"/>
      <c r="D16" s="810" t="s">
        <v>145</v>
      </c>
      <c r="E16" s="810"/>
      <c r="F16" s="810"/>
      <c r="G16" s="811"/>
      <c r="H16" s="192">
        <v>0</v>
      </c>
      <c r="I16" s="172" t="s">
        <v>76</v>
      </c>
      <c r="J16" s="193">
        <v>0.05</v>
      </c>
      <c r="K16" s="172"/>
      <c r="L16" s="334">
        <f t="shared" si="1"/>
        <v>0</v>
      </c>
      <c r="N16" s="158"/>
      <c r="P16" s="72">
        <f t="shared" si="0"/>
        <v>1</v>
      </c>
    </row>
    <row r="17" spans="2:16" ht="15.75">
      <c r="B17" s="822"/>
      <c r="C17" s="801"/>
      <c r="D17" s="810" t="s">
        <v>36</v>
      </c>
      <c r="E17" s="810"/>
      <c r="F17" s="810"/>
      <c r="G17" s="811"/>
      <c r="H17" s="192">
        <v>0</v>
      </c>
      <c r="I17" s="172" t="s">
        <v>76</v>
      </c>
      <c r="J17" s="193">
        <v>0.05</v>
      </c>
      <c r="K17" s="172"/>
      <c r="L17" s="334">
        <f t="shared" si="1"/>
        <v>0</v>
      </c>
      <c r="N17" s="158"/>
      <c r="P17" s="72">
        <f t="shared" si="0"/>
        <v>1</v>
      </c>
    </row>
    <row r="18" spans="2:16" ht="15.75">
      <c r="B18" s="822"/>
      <c r="C18" s="801"/>
      <c r="D18" s="810" t="s">
        <v>37</v>
      </c>
      <c r="E18" s="810"/>
      <c r="F18" s="810"/>
      <c r="G18" s="811"/>
      <c r="H18" s="192">
        <v>0</v>
      </c>
      <c r="I18" s="172" t="s">
        <v>76</v>
      </c>
      <c r="J18" s="193">
        <v>0.05</v>
      </c>
      <c r="K18" s="172"/>
      <c r="L18" s="334">
        <f t="shared" si="1"/>
        <v>0</v>
      </c>
      <c r="N18" s="315"/>
      <c r="P18" s="72">
        <f t="shared" si="0"/>
        <v>1</v>
      </c>
    </row>
    <row r="19" spans="2:16" ht="15.75">
      <c r="B19" s="822"/>
      <c r="C19" s="801"/>
      <c r="D19" s="810" t="s">
        <v>38</v>
      </c>
      <c r="E19" s="810"/>
      <c r="F19" s="810"/>
      <c r="G19" s="811"/>
      <c r="H19" s="192">
        <v>0</v>
      </c>
      <c r="I19" s="172" t="s">
        <v>76</v>
      </c>
      <c r="J19" s="193">
        <v>0.05</v>
      </c>
      <c r="K19" s="172"/>
      <c r="L19" s="334">
        <f t="shared" si="1"/>
        <v>0</v>
      </c>
      <c r="N19" s="158"/>
      <c r="P19" s="72">
        <f t="shared" si="0"/>
        <v>1</v>
      </c>
    </row>
    <row r="20" spans="2:16" ht="15.75">
      <c r="B20" s="822"/>
      <c r="C20" s="801"/>
      <c r="D20" s="810" t="s">
        <v>39</v>
      </c>
      <c r="E20" s="810"/>
      <c r="F20" s="810"/>
      <c r="G20" s="811"/>
      <c r="H20" s="192">
        <v>0</v>
      </c>
      <c r="I20" s="172" t="s">
        <v>76</v>
      </c>
      <c r="J20" s="193">
        <v>0.05</v>
      </c>
      <c r="K20" s="172"/>
      <c r="L20" s="334">
        <f t="shared" si="1"/>
        <v>0</v>
      </c>
      <c r="N20" s="158"/>
      <c r="P20" s="72">
        <f t="shared" si="0"/>
        <v>1</v>
      </c>
    </row>
    <row r="21" spans="2:16" ht="15.75">
      <c r="B21" s="822"/>
      <c r="C21" s="801"/>
      <c r="D21" s="810" t="s">
        <v>40</v>
      </c>
      <c r="E21" s="810"/>
      <c r="F21" s="810"/>
      <c r="G21" s="811"/>
      <c r="H21" s="192">
        <v>0</v>
      </c>
      <c r="I21" s="172" t="s">
        <v>76</v>
      </c>
      <c r="J21" s="193">
        <v>0.05</v>
      </c>
      <c r="K21" s="172"/>
      <c r="L21" s="334">
        <f t="shared" si="1"/>
        <v>0</v>
      </c>
      <c r="N21" s="158"/>
      <c r="P21" s="72">
        <f t="shared" si="0"/>
        <v>1</v>
      </c>
    </row>
    <row r="22" spans="2:16" ht="15.75">
      <c r="B22" s="822"/>
      <c r="C22" s="801"/>
      <c r="D22" s="810" t="s">
        <v>41</v>
      </c>
      <c r="E22" s="810"/>
      <c r="F22" s="810"/>
      <c r="G22" s="811"/>
      <c r="H22" s="192">
        <v>0</v>
      </c>
      <c r="I22" s="172" t="s">
        <v>76</v>
      </c>
      <c r="J22" s="193">
        <v>0.05</v>
      </c>
      <c r="K22" s="172"/>
      <c r="L22" s="334">
        <f t="shared" si="1"/>
        <v>0</v>
      </c>
      <c r="N22" s="158"/>
      <c r="P22" s="72">
        <f t="shared" si="0"/>
        <v>1</v>
      </c>
    </row>
    <row r="23" spans="2:16" ht="15.75">
      <c r="B23" s="822"/>
      <c r="C23" s="801"/>
      <c r="D23" s="810" t="s">
        <v>42</v>
      </c>
      <c r="E23" s="810"/>
      <c r="F23" s="810"/>
      <c r="G23" s="811"/>
      <c r="H23" s="192">
        <v>0</v>
      </c>
      <c r="I23" s="172" t="s">
        <v>76</v>
      </c>
      <c r="J23" s="193">
        <v>0.05</v>
      </c>
      <c r="K23" s="172"/>
      <c r="L23" s="334">
        <f t="shared" si="1"/>
        <v>0</v>
      </c>
      <c r="N23" s="158"/>
      <c r="P23" s="72">
        <f t="shared" si="0"/>
        <v>1</v>
      </c>
    </row>
    <row r="24" spans="2:16" ht="16.5" thickBot="1">
      <c r="B24" s="822"/>
      <c r="C24" s="802"/>
      <c r="D24" s="849" t="s">
        <v>43</v>
      </c>
      <c r="E24" s="849"/>
      <c r="F24" s="849"/>
      <c r="G24" s="850"/>
      <c r="H24" s="194">
        <v>0</v>
      </c>
      <c r="I24" s="512" t="s">
        <v>76</v>
      </c>
      <c r="J24" s="195">
        <v>0.05</v>
      </c>
      <c r="K24" s="173"/>
      <c r="L24" s="334">
        <f t="shared" si="1"/>
        <v>0</v>
      </c>
      <c r="N24" s="160"/>
      <c r="P24" s="72">
        <f t="shared" si="0"/>
        <v>1</v>
      </c>
    </row>
    <row r="25" spans="2:12" ht="18.75">
      <c r="B25" s="196"/>
      <c r="C25" s="198"/>
      <c r="D25" s="199"/>
      <c r="E25" s="199"/>
      <c r="F25" s="199"/>
      <c r="G25" s="200"/>
      <c r="H25" s="83"/>
      <c r="I25" s="83"/>
      <c r="J25" s="725" t="s">
        <v>80</v>
      </c>
      <c r="K25" s="726"/>
      <c r="L25" s="202">
        <f>SUM(L7:L24)</f>
        <v>0</v>
      </c>
    </row>
    <row r="26" spans="2:12" ht="19.5" thickBot="1">
      <c r="B26" s="816" t="s">
        <v>150</v>
      </c>
      <c r="C26" s="816"/>
      <c r="D26" s="816"/>
      <c r="E26" s="204"/>
      <c r="F26" s="204"/>
      <c r="G26" s="205"/>
      <c r="H26" s="206"/>
      <c r="I26" s="206"/>
      <c r="J26" s="727" t="s">
        <v>81</v>
      </c>
      <c r="K26" s="728"/>
      <c r="L26" s="209">
        <f>IF(L25&gt;=0.4,0.4,L25)</f>
        <v>0</v>
      </c>
    </row>
    <row r="27" spans="2:11" ht="15">
      <c r="B27" s="791" t="s">
        <v>171</v>
      </c>
      <c r="C27" s="792"/>
      <c r="D27" s="792"/>
      <c r="E27" s="792"/>
      <c r="F27" s="792"/>
      <c r="G27" s="792"/>
      <c r="H27" s="792"/>
      <c r="I27" s="792"/>
      <c r="J27" s="792"/>
      <c r="K27" s="210"/>
    </row>
    <row r="28" spans="2:11" ht="15">
      <c r="B28" s="791" t="s">
        <v>277</v>
      </c>
      <c r="C28" s="792"/>
      <c r="D28" s="792"/>
      <c r="E28" s="792"/>
      <c r="F28" s="792"/>
      <c r="G28" s="792"/>
      <c r="H28" s="792"/>
      <c r="I28" s="792"/>
      <c r="J28" s="792"/>
      <c r="K28" s="210"/>
    </row>
    <row r="29" spans="2:14" ht="15">
      <c r="B29" s="791" t="s">
        <v>267</v>
      </c>
      <c r="C29" s="792"/>
      <c r="D29" s="792"/>
      <c r="E29" s="792"/>
      <c r="F29" s="792"/>
      <c r="G29" s="792"/>
      <c r="H29" s="792"/>
      <c r="I29" s="792"/>
      <c r="J29" s="792"/>
      <c r="K29" s="210"/>
      <c r="N29" s="211"/>
    </row>
    <row r="30" spans="2:14" ht="15">
      <c r="B30" s="792" t="s">
        <v>174</v>
      </c>
      <c r="C30" s="792"/>
      <c r="D30" s="792"/>
      <c r="E30" s="792"/>
      <c r="F30" s="792"/>
      <c r="G30" s="792"/>
      <c r="H30" s="792"/>
      <c r="I30" s="792"/>
      <c r="J30" s="212"/>
      <c r="N30" s="211"/>
    </row>
    <row r="31" spans="2:14" ht="18.75">
      <c r="B31" s="203"/>
      <c r="C31" s="212"/>
      <c r="D31" s="212"/>
      <c r="E31" s="212"/>
      <c r="F31" s="212"/>
      <c r="G31" s="212"/>
      <c r="H31" s="212"/>
      <c r="I31" s="212"/>
      <c r="J31" s="212"/>
      <c r="N31" s="211"/>
    </row>
    <row r="32" spans="2:14" ht="19.5" customHeight="1">
      <c r="B32" s="104" t="s">
        <v>44</v>
      </c>
      <c r="C32" s="796" t="s">
        <v>45</v>
      </c>
      <c r="D32" s="797"/>
      <c r="E32" s="797"/>
      <c r="F32" s="797"/>
      <c r="G32" s="797"/>
      <c r="H32" s="797"/>
      <c r="I32" s="797"/>
      <c r="J32" s="797"/>
      <c r="K32" s="797"/>
      <c r="L32" s="798"/>
      <c r="N32" s="211"/>
    </row>
    <row r="33" spans="2:14" s="73" customFormat="1" ht="4.5" customHeight="1" thickBot="1">
      <c r="B33" s="213"/>
      <c r="C33" s="214"/>
      <c r="N33" s="211"/>
    </row>
    <row r="34" spans="2:14" ht="18.75">
      <c r="B34" s="105"/>
      <c r="D34" s="215"/>
      <c r="E34" s="215"/>
      <c r="F34" s="215"/>
      <c r="G34" s="215"/>
      <c r="H34" s="775" t="s">
        <v>182</v>
      </c>
      <c r="I34" s="776"/>
      <c r="J34" s="775" t="s">
        <v>68</v>
      </c>
      <c r="K34" s="776"/>
      <c r="L34" s="777" t="s">
        <v>83</v>
      </c>
      <c r="N34" s="211"/>
    </row>
    <row r="35" spans="8:14" ht="19.5" thickBot="1">
      <c r="H35" s="184" t="s">
        <v>275</v>
      </c>
      <c r="I35" s="185" t="s">
        <v>76</v>
      </c>
      <c r="J35" s="216" t="s">
        <v>275</v>
      </c>
      <c r="K35" s="217" t="s">
        <v>76</v>
      </c>
      <c r="L35" s="803"/>
      <c r="N35" s="186" t="s">
        <v>276</v>
      </c>
    </row>
    <row r="36" spans="2:19" ht="33" customHeight="1" thickBot="1">
      <c r="B36" s="82" t="s">
        <v>28</v>
      </c>
      <c r="C36" s="766" t="s">
        <v>154</v>
      </c>
      <c r="D36" s="794"/>
      <c r="E36" s="794"/>
      <c r="F36" s="794"/>
      <c r="G36" s="795"/>
      <c r="H36" s="218">
        <v>0</v>
      </c>
      <c r="I36" s="316" t="s">
        <v>76</v>
      </c>
      <c r="J36" s="219">
        <v>0.15</v>
      </c>
      <c r="K36" s="319"/>
      <c r="L36" s="189">
        <f>IF(P36&gt;1,"ERRO!",IF(I36="X",H36,IF(K36="X",J36,0)))</f>
        <v>0</v>
      </c>
      <c r="N36" s="156" t="s">
        <v>383</v>
      </c>
      <c r="O36" s="220"/>
      <c r="P36" s="72">
        <f>COUNTIF(H36:K36,"X")</f>
        <v>1</v>
      </c>
      <c r="Q36" s="221" t="s">
        <v>76</v>
      </c>
      <c r="R36" s="220"/>
      <c r="S36" s="220"/>
    </row>
    <row r="37" spans="2:16" ht="33" customHeight="1" thickBot="1">
      <c r="B37" s="82" t="s">
        <v>29</v>
      </c>
      <c r="C37" s="769" t="s">
        <v>278</v>
      </c>
      <c r="D37" s="770"/>
      <c r="E37" s="770"/>
      <c r="F37" s="770"/>
      <c r="G37" s="771"/>
      <c r="H37" s="223">
        <v>0</v>
      </c>
      <c r="I37" s="317" t="s">
        <v>76</v>
      </c>
      <c r="J37" s="224">
        <v>0.15</v>
      </c>
      <c r="K37" s="314"/>
      <c r="L37" s="189">
        <f>IF(P37&gt;1,"ERRO!",IF(I37="X",H37,IF(K37="X",J37,0)))</f>
        <v>0</v>
      </c>
      <c r="N37" s="161"/>
      <c r="O37" s="80"/>
      <c r="P37" s="72">
        <f>COUNTIF(H37:K37,"X")</f>
        <v>1</v>
      </c>
    </row>
    <row r="38" spans="2:16" ht="33" customHeight="1" thickBot="1">
      <c r="B38" s="82" t="s">
        <v>31</v>
      </c>
      <c r="C38" s="766" t="s">
        <v>279</v>
      </c>
      <c r="D38" s="794"/>
      <c r="E38" s="794"/>
      <c r="F38" s="794"/>
      <c r="G38" s="795"/>
      <c r="H38" s="218">
        <v>0</v>
      </c>
      <c r="I38" s="316" t="s">
        <v>76</v>
      </c>
      <c r="J38" s="219">
        <v>0.05</v>
      </c>
      <c r="K38" s="319"/>
      <c r="L38" s="189">
        <f>IF(P38&gt;1,"ERRO!",IF(I38="X",H38,IF(K38="X",J38,0)))</f>
        <v>0</v>
      </c>
      <c r="N38" s="156"/>
      <c r="P38" s="72">
        <f>COUNTIF(H38:K38,"X")</f>
        <v>1</v>
      </c>
    </row>
    <row r="39" spans="2:16" ht="33" customHeight="1" thickBot="1">
      <c r="B39" s="82" t="s">
        <v>32</v>
      </c>
      <c r="C39" s="840" t="s">
        <v>280</v>
      </c>
      <c r="D39" s="841"/>
      <c r="E39" s="841"/>
      <c r="F39" s="841"/>
      <c r="G39" s="842"/>
      <c r="H39" s="225">
        <v>0</v>
      </c>
      <c r="I39" s="318" t="s">
        <v>76</v>
      </c>
      <c r="J39" s="226">
        <v>0.1</v>
      </c>
      <c r="K39" s="320"/>
      <c r="L39" s="189">
        <f>IF(P39&gt;1,"ERRO!",IF(I39="X",H39,IF(K39="X",J39,0)))</f>
        <v>0</v>
      </c>
      <c r="N39" s="162"/>
      <c r="O39" s="81"/>
      <c r="P39" s="72">
        <f>COUNTIF(H39:K39,"X")</f>
        <v>1</v>
      </c>
    </row>
    <row r="40" spans="3:14" ht="18.75">
      <c r="C40" s="227"/>
      <c r="D40" s="228"/>
      <c r="E40" s="228"/>
      <c r="F40" s="228"/>
      <c r="G40" s="228"/>
      <c r="H40" s="83"/>
      <c r="I40" s="83"/>
      <c r="J40" s="814" t="s">
        <v>80</v>
      </c>
      <c r="K40" s="815"/>
      <c r="L40" s="231">
        <f>SUM(L36:L39)</f>
        <v>0</v>
      </c>
      <c r="N40" s="211"/>
    </row>
    <row r="41" spans="2:14" s="73" customFormat="1" ht="19.5" thickBot="1">
      <c r="B41" s="817" t="s">
        <v>150</v>
      </c>
      <c r="C41" s="817"/>
      <c r="D41" s="817"/>
      <c r="E41" s="232"/>
      <c r="F41" s="232"/>
      <c r="G41" s="232"/>
      <c r="H41" s="206"/>
      <c r="I41" s="206"/>
      <c r="J41" s="727" t="s">
        <v>83</v>
      </c>
      <c r="K41" s="728"/>
      <c r="L41" s="209">
        <f>IF(L40&gt;=0.4,0.4,L40)</f>
        <v>0</v>
      </c>
      <c r="N41" s="211"/>
    </row>
    <row r="42" spans="2:9" ht="15">
      <c r="B42" s="790" t="s">
        <v>153</v>
      </c>
      <c r="C42" s="790"/>
      <c r="D42" s="790"/>
      <c r="E42" s="790"/>
      <c r="F42" s="790"/>
      <c r="G42" s="790"/>
      <c r="H42" s="790"/>
      <c r="I42" s="790"/>
    </row>
    <row r="43" ht="18.75">
      <c r="B43" s="233"/>
    </row>
    <row r="44" spans="2:14" s="105" customFormat="1" ht="19.5" customHeight="1">
      <c r="B44" s="104" t="s">
        <v>48</v>
      </c>
      <c r="C44" s="731" t="s">
        <v>49</v>
      </c>
      <c r="D44" s="732"/>
      <c r="E44" s="732"/>
      <c r="F44" s="732"/>
      <c r="G44" s="732"/>
      <c r="H44" s="732"/>
      <c r="I44" s="732"/>
      <c r="J44" s="732"/>
      <c r="K44" s="732"/>
      <c r="L44" s="733"/>
      <c r="N44" s="234"/>
    </row>
    <row r="45" spans="2:14" s="236" customFormat="1" ht="4.5" customHeight="1" thickBot="1">
      <c r="B45" s="213"/>
      <c r="C45" s="235"/>
      <c r="N45" s="237"/>
    </row>
    <row r="46" spans="2:12" ht="18.75">
      <c r="B46" s="105"/>
      <c r="H46" s="775" t="s">
        <v>182</v>
      </c>
      <c r="I46" s="776"/>
      <c r="J46" s="775" t="s">
        <v>68</v>
      </c>
      <c r="K46" s="776"/>
      <c r="L46" s="777" t="s">
        <v>84</v>
      </c>
    </row>
    <row r="47" spans="8:14" ht="19.5" thickBot="1">
      <c r="H47" s="184" t="s">
        <v>275</v>
      </c>
      <c r="I47" s="217" t="s">
        <v>76</v>
      </c>
      <c r="J47" s="184" t="s">
        <v>275</v>
      </c>
      <c r="K47" s="217" t="s">
        <v>76</v>
      </c>
      <c r="L47" s="763"/>
      <c r="N47" s="186" t="s">
        <v>276</v>
      </c>
    </row>
    <row r="48" spans="2:19" ht="33" customHeight="1" thickBot="1">
      <c r="B48" s="196" t="s">
        <v>28</v>
      </c>
      <c r="C48" s="784" t="s">
        <v>281</v>
      </c>
      <c r="D48" s="785"/>
      <c r="E48" s="785"/>
      <c r="F48" s="785"/>
      <c r="G48" s="786"/>
      <c r="H48" s="238">
        <v>0</v>
      </c>
      <c r="I48" s="316"/>
      <c r="J48" s="239">
        <v>0.1</v>
      </c>
      <c r="K48" s="316" t="s">
        <v>76</v>
      </c>
      <c r="L48" s="189">
        <f aca="true" t="shared" si="2" ref="L48:L54">IF(P48&gt;1,"ERRO!",IF(I48="X",H48,IF(K48="X",J48,0)))</f>
        <v>0.1</v>
      </c>
      <c r="N48" s="513" t="s">
        <v>384</v>
      </c>
      <c r="O48" s="240"/>
      <c r="P48" s="72">
        <f aca="true" t="shared" si="3" ref="P48:P54">COUNTIF(H48:K48,"X")</f>
        <v>1</v>
      </c>
      <c r="Q48" s="221" t="s">
        <v>76</v>
      </c>
      <c r="R48" s="240"/>
      <c r="S48" s="240"/>
    </row>
    <row r="49" spans="2:16" ht="33" customHeight="1" thickBot="1">
      <c r="B49" s="82" t="s">
        <v>29</v>
      </c>
      <c r="C49" s="846" t="s">
        <v>282</v>
      </c>
      <c r="D49" s="847"/>
      <c r="E49" s="847"/>
      <c r="F49" s="847"/>
      <c r="G49" s="848"/>
      <c r="H49" s="238">
        <v>0</v>
      </c>
      <c r="I49" s="316" t="s">
        <v>76</v>
      </c>
      <c r="J49" s="239">
        <v>0.1</v>
      </c>
      <c r="K49" s="316"/>
      <c r="L49" s="189">
        <f t="shared" si="2"/>
        <v>0</v>
      </c>
      <c r="N49" s="161"/>
      <c r="P49" s="72">
        <f t="shared" si="3"/>
        <v>1</v>
      </c>
    </row>
    <row r="50" spans="2:16" ht="33" customHeight="1" thickBot="1">
      <c r="B50" s="196" t="s">
        <v>31</v>
      </c>
      <c r="C50" s="784" t="s">
        <v>283</v>
      </c>
      <c r="D50" s="785"/>
      <c r="E50" s="785"/>
      <c r="F50" s="785"/>
      <c r="G50" s="786"/>
      <c r="H50" s="241">
        <v>0</v>
      </c>
      <c r="I50" s="317" t="s">
        <v>76</v>
      </c>
      <c r="J50" s="242">
        <v>0.05</v>
      </c>
      <c r="K50" s="317"/>
      <c r="L50" s="189">
        <f t="shared" si="2"/>
        <v>0</v>
      </c>
      <c r="N50" s="163"/>
      <c r="P50" s="72">
        <f t="shared" si="3"/>
        <v>1</v>
      </c>
    </row>
    <row r="51" spans="2:16" ht="33" customHeight="1" thickBot="1">
      <c r="B51" s="82" t="s">
        <v>32</v>
      </c>
      <c r="C51" s="748" t="s">
        <v>284</v>
      </c>
      <c r="D51" s="749"/>
      <c r="E51" s="749"/>
      <c r="F51" s="749"/>
      <c r="G51" s="793"/>
      <c r="H51" s="238">
        <v>0</v>
      </c>
      <c r="I51" s="316"/>
      <c r="J51" s="239">
        <v>0.1</v>
      </c>
      <c r="K51" s="316" t="s">
        <v>76</v>
      </c>
      <c r="L51" s="189">
        <f t="shared" si="2"/>
        <v>0.1</v>
      </c>
      <c r="N51" s="321"/>
      <c r="P51" s="72">
        <f t="shared" si="3"/>
        <v>1</v>
      </c>
    </row>
    <row r="52" spans="2:16" s="486" customFormat="1" ht="33" customHeight="1" thickBot="1">
      <c r="B52" s="82" t="s">
        <v>46</v>
      </c>
      <c r="C52" s="871" t="s">
        <v>268</v>
      </c>
      <c r="D52" s="872"/>
      <c r="E52" s="872"/>
      <c r="F52" s="872"/>
      <c r="G52" s="873"/>
      <c r="H52" s="218">
        <v>0</v>
      </c>
      <c r="I52" s="487" t="s">
        <v>76</v>
      </c>
      <c r="J52" s="489">
        <v>0.1</v>
      </c>
      <c r="K52" s="319"/>
      <c r="L52" s="189">
        <f t="shared" si="2"/>
        <v>0</v>
      </c>
      <c r="N52" s="321"/>
      <c r="P52" s="486">
        <f t="shared" si="3"/>
        <v>1</v>
      </c>
    </row>
    <row r="53" spans="2:16" ht="33" customHeight="1" thickBot="1">
      <c r="B53" s="196" t="s">
        <v>47</v>
      </c>
      <c r="C53" s="787" t="s">
        <v>177</v>
      </c>
      <c r="D53" s="788"/>
      <c r="E53" s="788"/>
      <c r="F53" s="788"/>
      <c r="G53" s="789"/>
      <c r="H53" s="488">
        <v>0</v>
      </c>
      <c r="I53" s="319" t="s">
        <v>76</v>
      </c>
      <c r="J53" s="242">
        <v>0.05</v>
      </c>
      <c r="K53" s="317"/>
      <c r="L53" s="189">
        <f t="shared" si="2"/>
        <v>0</v>
      </c>
      <c r="N53" s="163"/>
      <c r="P53" s="72">
        <f t="shared" si="3"/>
        <v>1</v>
      </c>
    </row>
    <row r="54" spans="2:16" ht="33" customHeight="1" thickBot="1">
      <c r="B54" s="196" t="s">
        <v>51</v>
      </c>
      <c r="C54" s="874" t="s">
        <v>269</v>
      </c>
      <c r="D54" s="875"/>
      <c r="E54" s="875"/>
      <c r="F54" s="875"/>
      <c r="G54" s="876"/>
      <c r="H54" s="238">
        <v>0</v>
      </c>
      <c r="I54" s="316" t="s">
        <v>76</v>
      </c>
      <c r="J54" s="239">
        <v>0.05</v>
      </c>
      <c r="K54" s="316"/>
      <c r="L54" s="189">
        <f t="shared" si="2"/>
        <v>0</v>
      </c>
      <c r="N54" s="161"/>
      <c r="P54" s="72">
        <f t="shared" si="3"/>
        <v>1</v>
      </c>
    </row>
    <row r="55" spans="2:12" ht="18.75">
      <c r="B55" s="196"/>
      <c r="C55" s="228"/>
      <c r="D55" s="228"/>
      <c r="E55" s="228"/>
      <c r="F55" s="199"/>
      <c r="G55" s="199"/>
      <c r="H55" s="83"/>
      <c r="I55" s="83"/>
      <c r="J55" s="814" t="s">
        <v>80</v>
      </c>
      <c r="K55" s="815"/>
      <c r="L55" s="231">
        <f>SUM(L48:L54)</f>
        <v>0.2</v>
      </c>
    </row>
    <row r="56" spans="2:12" ht="19.5" thickBot="1">
      <c r="B56" s="196"/>
      <c r="C56" s="199"/>
      <c r="D56" s="199"/>
      <c r="E56" s="199"/>
      <c r="F56" s="199"/>
      <c r="G56" s="199"/>
      <c r="H56" s="83"/>
      <c r="I56" s="83"/>
      <c r="J56" s="727" t="s">
        <v>84</v>
      </c>
      <c r="K56" s="728"/>
      <c r="L56" s="209">
        <f>IF(L55&gt;=0.4,0.4,L55)</f>
        <v>0.2</v>
      </c>
    </row>
    <row r="57" spans="3:12" ht="18.75">
      <c r="C57" s="81"/>
      <c r="D57" s="81"/>
      <c r="E57" s="81"/>
      <c r="F57" s="81"/>
      <c r="G57" s="81"/>
      <c r="H57" s="83"/>
      <c r="I57" s="83"/>
      <c r="J57" s="845"/>
      <c r="K57" s="845"/>
      <c r="L57" s="244"/>
    </row>
    <row r="58" spans="2:14" s="105" customFormat="1" ht="19.5" customHeight="1">
      <c r="B58" s="104" t="s">
        <v>50</v>
      </c>
      <c r="C58" s="731" t="s">
        <v>270</v>
      </c>
      <c r="D58" s="732"/>
      <c r="E58" s="732"/>
      <c r="F58" s="732"/>
      <c r="G58" s="732"/>
      <c r="H58" s="732"/>
      <c r="I58" s="732"/>
      <c r="J58" s="732"/>
      <c r="K58" s="732"/>
      <c r="L58" s="733"/>
      <c r="N58" s="234"/>
    </row>
    <row r="59" spans="2:14" s="73" customFormat="1" ht="4.5" customHeight="1" thickBot="1">
      <c r="B59" s="213"/>
      <c r="C59" s="245"/>
      <c r="D59" s="246"/>
      <c r="E59" s="246"/>
      <c r="F59" s="246"/>
      <c r="G59" s="246"/>
      <c r="N59" s="58"/>
    </row>
    <row r="60" spans="2:12" ht="18.75">
      <c r="B60" s="213"/>
      <c r="C60" s="245"/>
      <c r="H60" s="775" t="s">
        <v>182</v>
      </c>
      <c r="I60" s="776"/>
      <c r="J60" s="775" t="s">
        <v>68</v>
      </c>
      <c r="K60" s="776"/>
      <c r="L60" s="777" t="s">
        <v>85</v>
      </c>
    </row>
    <row r="61" spans="3:14" ht="19.5" thickBot="1">
      <c r="C61" s="247"/>
      <c r="D61" s="247"/>
      <c r="E61" s="247"/>
      <c r="F61" s="247"/>
      <c r="G61" s="247"/>
      <c r="H61" s="184" t="s">
        <v>275</v>
      </c>
      <c r="I61" s="185" t="s">
        <v>76</v>
      </c>
      <c r="J61" s="184" t="s">
        <v>275</v>
      </c>
      <c r="K61" s="185" t="s">
        <v>76</v>
      </c>
      <c r="L61" s="763"/>
      <c r="N61" s="186" t="s">
        <v>276</v>
      </c>
    </row>
    <row r="62" spans="2:17" ht="33" customHeight="1" thickBot="1">
      <c r="B62" s="248" t="s">
        <v>28</v>
      </c>
      <c r="C62" s="778" t="s">
        <v>271</v>
      </c>
      <c r="D62" s="779"/>
      <c r="E62" s="779"/>
      <c r="F62" s="779"/>
      <c r="G62" s="780"/>
      <c r="H62" s="218">
        <v>0</v>
      </c>
      <c r="I62" s="319"/>
      <c r="J62" s="239">
        <v>0.2</v>
      </c>
      <c r="K62" s="316" t="s">
        <v>76</v>
      </c>
      <c r="L62" s="189">
        <f>IF(P62&gt;1,"ERRO!",IF(I62="X",H62,IF(K62="X",J62,0)))</f>
        <v>0.2</v>
      </c>
      <c r="N62" s="156" t="s">
        <v>385</v>
      </c>
      <c r="P62" s="72">
        <f aca="true" t="shared" si="4" ref="P62:P69">COUNTIF(H62:K62,"X")</f>
        <v>1</v>
      </c>
      <c r="Q62" s="221" t="s">
        <v>76</v>
      </c>
    </row>
    <row r="63" spans="2:16" ht="33" customHeight="1" thickBot="1">
      <c r="B63" s="248" t="s">
        <v>29</v>
      </c>
      <c r="C63" s="769" t="s">
        <v>286</v>
      </c>
      <c r="D63" s="770"/>
      <c r="E63" s="770"/>
      <c r="F63" s="770"/>
      <c r="G63" s="771"/>
      <c r="H63" s="223">
        <v>0</v>
      </c>
      <c r="I63" s="314" t="s">
        <v>76</v>
      </c>
      <c r="J63" s="242">
        <v>0.075</v>
      </c>
      <c r="K63" s="317"/>
      <c r="L63" s="189">
        <f aca="true" t="shared" si="5" ref="L63:L69">IF(P63&gt;1,"ERRO!",IF(I63="X",H63,IF(K63="X",J63,0)))</f>
        <v>0</v>
      </c>
      <c r="N63" s="161" t="s">
        <v>386</v>
      </c>
      <c r="P63" s="72">
        <f t="shared" si="4"/>
        <v>1</v>
      </c>
    </row>
    <row r="64" spans="2:16" ht="33" customHeight="1" thickBot="1">
      <c r="B64" s="248" t="s">
        <v>31</v>
      </c>
      <c r="C64" s="778" t="s">
        <v>287</v>
      </c>
      <c r="D64" s="779"/>
      <c r="E64" s="779"/>
      <c r="F64" s="779"/>
      <c r="G64" s="780"/>
      <c r="H64" s="218">
        <v>0</v>
      </c>
      <c r="I64" s="319" t="s">
        <v>76</v>
      </c>
      <c r="J64" s="239">
        <v>0.15</v>
      </c>
      <c r="K64" s="316"/>
      <c r="L64" s="189">
        <f t="shared" si="5"/>
        <v>0</v>
      </c>
      <c r="N64" s="156"/>
      <c r="P64" s="72">
        <f t="shared" si="4"/>
        <v>1</v>
      </c>
    </row>
    <row r="65" spans="2:16" ht="33" customHeight="1" thickBot="1">
      <c r="B65" s="248" t="s">
        <v>32</v>
      </c>
      <c r="C65" s="769" t="s">
        <v>288</v>
      </c>
      <c r="D65" s="770"/>
      <c r="E65" s="770"/>
      <c r="F65" s="770"/>
      <c r="G65" s="771"/>
      <c r="H65" s="223">
        <v>0</v>
      </c>
      <c r="I65" s="314" t="s">
        <v>76</v>
      </c>
      <c r="J65" s="242">
        <v>0.1</v>
      </c>
      <c r="K65" s="317"/>
      <c r="L65" s="189">
        <f t="shared" si="5"/>
        <v>0</v>
      </c>
      <c r="N65" s="161"/>
      <c r="P65" s="72">
        <f t="shared" si="4"/>
        <v>1</v>
      </c>
    </row>
    <row r="66" spans="2:16" ht="33" customHeight="1" thickBot="1">
      <c r="B66" s="248" t="s">
        <v>46</v>
      </c>
      <c r="C66" s="766" t="s">
        <v>289</v>
      </c>
      <c r="D66" s="767"/>
      <c r="E66" s="767"/>
      <c r="F66" s="767"/>
      <c r="G66" s="768"/>
      <c r="H66" s="218">
        <v>0</v>
      </c>
      <c r="I66" s="319" t="s">
        <v>76</v>
      </c>
      <c r="J66" s="239">
        <v>0.1</v>
      </c>
      <c r="K66" s="316"/>
      <c r="L66" s="189">
        <f t="shared" si="5"/>
        <v>0</v>
      </c>
      <c r="N66" s="156"/>
      <c r="P66" s="72">
        <f t="shared" si="4"/>
        <v>1</v>
      </c>
    </row>
    <row r="67" spans="2:16" ht="33" customHeight="1" thickBot="1">
      <c r="B67" s="248" t="s">
        <v>47</v>
      </c>
      <c r="C67" s="781" t="s">
        <v>155</v>
      </c>
      <c r="D67" s="782"/>
      <c r="E67" s="782"/>
      <c r="F67" s="782"/>
      <c r="G67" s="783"/>
      <c r="H67" s="223">
        <v>0</v>
      </c>
      <c r="I67" s="314" t="s">
        <v>76</v>
      </c>
      <c r="J67" s="242">
        <v>0.1</v>
      </c>
      <c r="K67" s="317"/>
      <c r="L67" s="189">
        <f t="shared" si="5"/>
        <v>0</v>
      </c>
      <c r="N67" s="161" t="s">
        <v>387</v>
      </c>
      <c r="P67" s="72">
        <f t="shared" si="4"/>
        <v>1</v>
      </c>
    </row>
    <row r="68" spans="2:16" ht="33" customHeight="1" thickBot="1">
      <c r="B68" s="248" t="s">
        <v>51</v>
      </c>
      <c r="C68" s="766" t="s">
        <v>285</v>
      </c>
      <c r="D68" s="767"/>
      <c r="E68" s="767"/>
      <c r="F68" s="767"/>
      <c r="G68" s="768"/>
      <c r="H68" s="218">
        <v>0</v>
      </c>
      <c r="I68" s="319" t="s">
        <v>76</v>
      </c>
      <c r="J68" s="239">
        <v>0.075</v>
      </c>
      <c r="K68" s="319"/>
      <c r="L68" s="189">
        <f t="shared" si="5"/>
        <v>0</v>
      </c>
      <c r="N68" s="156"/>
      <c r="P68" s="72">
        <f t="shared" si="4"/>
        <v>1</v>
      </c>
    </row>
    <row r="69" spans="2:16" ht="33" customHeight="1" thickBot="1">
      <c r="B69" s="248" t="s">
        <v>53</v>
      </c>
      <c r="C69" s="772" t="s">
        <v>290</v>
      </c>
      <c r="D69" s="773"/>
      <c r="E69" s="773"/>
      <c r="F69" s="773"/>
      <c r="G69" s="774"/>
      <c r="H69" s="225">
        <v>0</v>
      </c>
      <c r="I69" s="320" t="s">
        <v>76</v>
      </c>
      <c r="J69" s="249">
        <v>0.2</v>
      </c>
      <c r="K69" s="318"/>
      <c r="L69" s="189">
        <f t="shared" si="5"/>
        <v>0</v>
      </c>
      <c r="N69" s="164"/>
      <c r="P69" s="72">
        <f t="shared" si="4"/>
        <v>1</v>
      </c>
    </row>
    <row r="70" spans="8:12" ht="18.75">
      <c r="H70" s="83"/>
      <c r="I70" s="83"/>
      <c r="J70" s="725" t="s">
        <v>80</v>
      </c>
      <c r="K70" s="726"/>
      <c r="L70" s="231">
        <f>SUM(L62:L69)</f>
        <v>0.2</v>
      </c>
    </row>
    <row r="71" spans="8:12" ht="19.5" thickBot="1">
      <c r="H71" s="83"/>
      <c r="I71" s="83"/>
      <c r="J71" s="727" t="s">
        <v>85</v>
      </c>
      <c r="K71" s="728"/>
      <c r="L71" s="209">
        <f>IF(L70&gt;=0.6,0.6,L70)</f>
        <v>0.2</v>
      </c>
    </row>
    <row r="72" spans="8:12" ht="18.75">
      <c r="H72" s="83"/>
      <c r="I72" s="83"/>
      <c r="J72" s="244"/>
      <c r="K72" s="244"/>
      <c r="L72" s="244"/>
    </row>
    <row r="73" spans="2:14" s="105" customFormat="1" ht="19.5" customHeight="1">
      <c r="B73" s="104" t="s">
        <v>52</v>
      </c>
      <c r="C73" s="731" t="s">
        <v>291</v>
      </c>
      <c r="D73" s="732"/>
      <c r="E73" s="732"/>
      <c r="F73" s="732"/>
      <c r="G73" s="732"/>
      <c r="H73" s="732"/>
      <c r="I73" s="732"/>
      <c r="J73" s="732"/>
      <c r="K73" s="732"/>
      <c r="L73" s="733"/>
      <c r="N73" s="234"/>
    </row>
    <row r="74" spans="2:14" s="73" customFormat="1" ht="4.5" customHeight="1" thickBot="1">
      <c r="B74" s="213"/>
      <c r="C74" s="245"/>
      <c r="H74" s="83"/>
      <c r="I74" s="83"/>
      <c r="J74" s="244"/>
      <c r="K74" s="244"/>
      <c r="L74" s="244"/>
      <c r="N74" s="58"/>
    </row>
    <row r="75" spans="2:12" ht="18.75">
      <c r="B75" s="105"/>
      <c r="H75" s="742" t="s">
        <v>182</v>
      </c>
      <c r="I75" s="743"/>
      <c r="J75" s="742" t="s">
        <v>68</v>
      </c>
      <c r="K75" s="743"/>
      <c r="L75" s="740" t="s">
        <v>99</v>
      </c>
    </row>
    <row r="76" spans="8:14" ht="19.5" thickBot="1">
      <c r="H76" s="184" t="s">
        <v>275</v>
      </c>
      <c r="I76" s="217" t="s">
        <v>76</v>
      </c>
      <c r="J76" s="184" t="s">
        <v>275</v>
      </c>
      <c r="K76" s="217" t="s">
        <v>76</v>
      </c>
      <c r="L76" s="741"/>
      <c r="N76" s="186" t="s">
        <v>276</v>
      </c>
    </row>
    <row r="77" spans="2:14" ht="15" customHeight="1">
      <c r="B77" s="82" t="s">
        <v>28</v>
      </c>
      <c r="C77" s="756" t="s">
        <v>195</v>
      </c>
      <c r="D77" s="757"/>
      <c r="E77" s="757"/>
      <c r="F77" s="757"/>
      <c r="G77" s="758"/>
      <c r="H77" s="854">
        <v>0</v>
      </c>
      <c r="I77" s="729" t="s">
        <v>76</v>
      </c>
      <c r="J77" s="754">
        <v>0.4</v>
      </c>
      <c r="K77" s="729"/>
      <c r="L77" s="734">
        <f>IF(P78&gt;1,"ASSINALE APENAS UM ITEM",IF(I77="X",H77,IF(K77="X",J77,0)))</f>
        <v>0</v>
      </c>
      <c r="N77" s="843"/>
    </row>
    <row r="78" spans="3:17" ht="32.25" customHeight="1" thickBot="1">
      <c r="C78" s="759"/>
      <c r="D78" s="760"/>
      <c r="E78" s="760"/>
      <c r="F78" s="760"/>
      <c r="G78" s="761"/>
      <c r="H78" s="855"/>
      <c r="I78" s="730"/>
      <c r="J78" s="755"/>
      <c r="K78" s="730"/>
      <c r="L78" s="736">
        <f>IF(P78&gt;1,"ERRO",IF(I78="X",H78,IF(K78="X",J78,0)))</f>
        <v>0</v>
      </c>
      <c r="N78" s="844"/>
      <c r="O78" s="81"/>
      <c r="P78" s="72">
        <f>COUNTIF(H77:K78,"X")</f>
        <v>1</v>
      </c>
      <c r="Q78" s="221" t="s">
        <v>76</v>
      </c>
    </row>
    <row r="79" spans="2:17" s="73" customFormat="1" ht="18.75">
      <c r="B79" s="213"/>
      <c r="C79" s="222"/>
      <c r="D79" s="222"/>
      <c r="E79" s="222"/>
      <c r="F79" s="222"/>
      <c r="G79" s="222"/>
      <c r="H79" s="83"/>
      <c r="I79" s="83"/>
      <c r="J79" s="725" t="s">
        <v>80</v>
      </c>
      <c r="K79" s="726"/>
      <c r="L79" s="231">
        <f>SUM(L77)</f>
        <v>0</v>
      </c>
      <c r="N79" s="211"/>
      <c r="O79" s="246"/>
      <c r="Q79" s="250"/>
    </row>
    <row r="80" spans="2:17" s="73" customFormat="1" ht="19.5" thickBot="1">
      <c r="B80" s="213"/>
      <c r="C80" s="222"/>
      <c r="D80" s="222"/>
      <c r="E80" s="222"/>
      <c r="F80" s="222"/>
      <c r="G80" s="222"/>
      <c r="H80" s="83"/>
      <c r="I80" s="83"/>
      <c r="J80" s="727" t="s">
        <v>99</v>
      </c>
      <c r="K80" s="728"/>
      <c r="L80" s="209">
        <f>L79</f>
        <v>0</v>
      </c>
      <c r="N80" s="211"/>
      <c r="O80" s="246"/>
      <c r="Q80" s="250"/>
    </row>
    <row r="81" spans="2:14" s="73" customFormat="1" ht="18.75">
      <c r="B81" s="213"/>
      <c r="C81" s="245"/>
      <c r="H81" s="93"/>
      <c r="I81" s="93"/>
      <c r="J81" s="93"/>
      <c r="K81" s="93"/>
      <c r="N81" s="58"/>
    </row>
    <row r="82" spans="2:14" s="105" customFormat="1" ht="19.5" customHeight="1">
      <c r="B82" s="104" t="s">
        <v>54</v>
      </c>
      <c r="C82" s="731" t="s">
        <v>292</v>
      </c>
      <c r="D82" s="732"/>
      <c r="E82" s="732"/>
      <c r="F82" s="732"/>
      <c r="G82" s="732"/>
      <c r="H82" s="732"/>
      <c r="I82" s="732"/>
      <c r="J82" s="732"/>
      <c r="K82" s="732"/>
      <c r="L82" s="733"/>
      <c r="N82" s="234"/>
    </row>
    <row r="83" spans="2:14" s="73" customFormat="1" ht="4.5" customHeight="1" thickBot="1">
      <c r="B83" s="213"/>
      <c r="C83" s="245"/>
      <c r="H83" s="93"/>
      <c r="I83" s="93"/>
      <c r="J83" s="93"/>
      <c r="K83" s="93"/>
      <c r="N83" s="58"/>
    </row>
    <row r="84" spans="2:12" ht="18.75">
      <c r="B84" s="213"/>
      <c r="C84" s="251"/>
      <c r="H84" s="742" t="s">
        <v>182</v>
      </c>
      <c r="I84" s="743"/>
      <c r="J84" s="742" t="s">
        <v>68</v>
      </c>
      <c r="K84" s="743"/>
      <c r="L84" s="762" t="s">
        <v>86</v>
      </c>
    </row>
    <row r="85" spans="3:14" ht="19.5" thickBot="1">
      <c r="C85" s="84"/>
      <c r="D85" s="84"/>
      <c r="E85" s="84"/>
      <c r="F85" s="84"/>
      <c r="G85" s="84"/>
      <c r="H85" s="184" t="s">
        <v>275</v>
      </c>
      <c r="I85" s="217" t="s">
        <v>76</v>
      </c>
      <c r="J85" s="184" t="s">
        <v>275</v>
      </c>
      <c r="K85" s="217" t="s">
        <v>76</v>
      </c>
      <c r="L85" s="763"/>
      <c r="N85" s="186" t="s">
        <v>276</v>
      </c>
    </row>
    <row r="86" spans="2:17" ht="33" customHeight="1" thickBot="1">
      <c r="B86" s="196" t="s">
        <v>28</v>
      </c>
      <c r="C86" s="766" t="s">
        <v>332</v>
      </c>
      <c r="D86" s="794"/>
      <c r="E86" s="794"/>
      <c r="F86" s="794"/>
      <c r="G86" s="795"/>
      <c r="H86" s="218">
        <v>0</v>
      </c>
      <c r="I86" s="316" t="s">
        <v>76</v>
      </c>
      <c r="J86" s="239">
        <v>0.08</v>
      </c>
      <c r="K86" s="316"/>
      <c r="L86" s="252">
        <f>IF(P86&gt;1,"ERRO",IF(I86="X",H86,IF(K86="X",J86,0)))</f>
        <v>0</v>
      </c>
      <c r="N86" s="156"/>
      <c r="P86" s="72">
        <f>COUNTIF(H86:K86,"X")</f>
        <v>1</v>
      </c>
      <c r="Q86" s="221" t="s">
        <v>76</v>
      </c>
    </row>
    <row r="87" spans="2:16" ht="37.5" customHeight="1" thickBot="1">
      <c r="B87" s="196" t="s">
        <v>29</v>
      </c>
      <c r="C87" s="751" t="s">
        <v>333</v>
      </c>
      <c r="D87" s="752"/>
      <c r="E87" s="752"/>
      <c r="F87" s="752"/>
      <c r="G87" s="753"/>
      <c r="H87" s="223">
        <v>0</v>
      </c>
      <c r="I87" s="317"/>
      <c r="J87" s="242">
        <v>0.1</v>
      </c>
      <c r="K87" s="317" t="s">
        <v>76</v>
      </c>
      <c r="L87" s="252">
        <f>IF(P87&gt;1,"ERRO",IF(I87="X",H87,IF(K87="X",J87,0)))</f>
        <v>0.1</v>
      </c>
      <c r="N87" s="165"/>
      <c r="P87" s="72">
        <f>COUNTIF(H87:K87,"X")</f>
        <v>1</v>
      </c>
    </row>
    <row r="88" spans="2:16" ht="29.25" customHeight="1" thickBot="1">
      <c r="B88" s="196" t="s">
        <v>31</v>
      </c>
      <c r="C88" s="766" t="s">
        <v>334</v>
      </c>
      <c r="D88" s="794"/>
      <c r="E88" s="794"/>
      <c r="F88" s="794"/>
      <c r="G88" s="795"/>
      <c r="H88" s="218">
        <v>0</v>
      </c>
      <c r="I88" s="316" t="s">
        <v>76</v>
      </c>
      <c r="J88" s="239">
        <v>0.2</v>
      </c>
      <c r="K88" s="316"/>
      <c r="L88" s="252">
        <f>IF(P88&gt;1,"ERRO",IF(I88="X",H88,IF(K88="X",J88,0)))</f>
        <v>0</v>
      </c>
      <c r="N88" s="156"/>
      <c r="P88" s="72">
        <f>COUNTIF(H88:K88,"X")</f>
        <v>1</v>
      </c>
    </row>
    <row r="89" spans="2:16" ht="33" customHeight="1" thickBot="1">
      <c r="B89" s="196" t="s">
        <v>32</v>
      </c>
      <c r="C89" s="748" t="s">
        <v>335</v>
      </c>
      <c r="D89" s="749"/>
      <c r="E89" s="749"/>
      <c r="F89" s="749"/>
      <c r="G89" s="750"/>
      <c r="H89" s="218">
        <v>0</v>
      </c>
      <c r="I89" s="316"/>
      <c r="J89" s="239">
        <v>0.1</v>
      </c>
      <c r="K89" s="319" t="s">
        <v>76</v>
      </c>
      <c r="L89" s="252">
        <f>IF(P89&gt;1,"ERRO",IF(I89="X",H89,IF(K89="X",J89,0)))</f>
        <v>0.1</v>
      </c>
      <c r="N89" s="165"/>
      <c r="P89" s="72">
        <f>COUNTIF(H89:K89,"X")</f>
        <v>1</v>
      </c>
    </row>
    <row r="90" spans="2:16" ht="33" customHeight="1" thickBot="1">
      <c r="B90" s="243" t="s">
        <v>46</v>
      </c>
      <c r="C90" s="737" t="s">
        <v>157</v>
      </c>
      <c r="D90" s="738"/>
      <c r="E90" s="738"/>
      <c r="F90" s="738"/>
      <c r="G90" s="739"/>
      <c r="H90" s="225">
        <v>0</v>
      </c>
      <c r="I90" s="318" t="s">
        <v>76</v>
      </c>
      <c r="J90" s="310">
        <v>0.1</v>
      </c>
      <c r="K90" s="318"/>
      <c r="L90" s="252">
        <f>IF(P90&gt;1,"ERRO",IF(I90="X",H90,IF(K90="X",J90,0)))</f>
        <v>0</v>
      </c>
      <c r="N90" s="156"/>
      <c r="P90" s="72">
        <f>COUNTIF(H90:K90,"X")</f>
        <v>1</v>
      </c>
    </row>
    <row r="91" spans="8:12" ht="18.75">
      <c r="H91" s="83"/>
      <c r="I91" s="83"/>
      <c r="J91" s="229" t="s">
        <v>80</v>
      </c>
      <c r="K91" s="230"/>
      <c r="L91" s="231">
        <f>SUM(L86:L90)</f>
        <v>0.2</v>
      </c>
    </row>
    <row r="92" spans="2:12" ht="19.5" thickBot="1">
      <c r="B92" s="105"/>
      <c r="H92" s="83"/>
      <c r="I92" s="83"/>
      <c r="J92" s="207" t="s">
        <v>86</v>
      </c>
      <c r="K92" s="208"/>
      <c r="L92" s="209">
        <f>IF(L91&gt;=0.3,0.3,L91)</f>
        <v>0.2</v>
      </c>
    </row>
    <row r="93" spans="2:14" s="73" customFormat="1" ht="18.75">
      <c r="B93" s="236"/>
      <c r="H93" s="83"/>
      <c r="I93" s="83"/>
      <c r="J93" s="244"/>
      <c r="K93" s="244"/>
      <c r="L93" s="244"/>
      <c r="N93" s="58"/>
    </row>
    <row r="94" spans="2:14" s="73" customFormat="1" ht="19.5" customHeight="1">
      <c r="B94" s="104" t="s">
        <v>56</v>
      </c>
      <c r="C94" s="731" t="s">
        <v>293</v>
      </c>
      <c r="D94" s="732"/>
      <c r="E94" s="732"/>
      <c r="F94" s="732"/>
      <c r="G94" s="732"/>
      <c r="H94" s="732"/>
      <c r="I94" s="732"/>
      <c r="J94" s="732"/>
      <c r="K94" s="732"/>
      <c r="L94" s="733"/>
      <c r="N94" s="58"/>
    </row>
    <row r="95" ht="4.5" customHeight="1"/>
    <row r="96" spans="3:5" ht="18.75">
      <c r="C96" s="746" t="s">
        <v>197</v>
      </c>
      <c r="D96" s="747"/>
      <c r="E96" s="254"/>
    </row>
    <row r="97" spans="3:5" ht="4.5" customHeight="1">
      <c r="C97" s="255"/>
      <c r="D97" s="256"/>
      <c r="E97" s="256"/>
    </row>
    <row r="98" spans="3:14" ht="19.5" thickBot="1">
      <c r="C98" s="257" t="s">
        <v>198</v>
      </c>
      <c r="D98" s="744" t="s">
        <v>294</v>
      </c>
      <c r="E98" s="744"/>
      <c r="F98" s="744"/>
      <c r="G98" s="744"/>
      <c r="H98" s="745"/>
      <c r="N98" s="258"/>
    </row>
    <row r="99" spans="3:14" ht="19.5" thickBot="1">
      <c r="C99" s="259" t="s">
        <v>158</v>
      </c>
      <c r="D99" s="260" t="s">
        <v>295</v>
      </c>
      <c r="E99" s="261" t="s">
        <v>146</v>
      </c>
      <c r="F99" s="262" t="s">
        <v>147</v>
      </c>
      <c r="G99" s="263" t="s">
        <v>196</v>
      </c>
      <c r="H99" s="83"/>
      <c r="I99" s="264"/>
      <c r="J99" s="264"/>
      <c r="K99" s="264"/>
      <c r="L99" s="264"/>
      <c r="M99" s="264"/>
      <c r="N99" s="258"/>
    </row>
    <row r="100" spans="3:14" ht="19.5" customHeight="1" thickBot="1">
      <c r="C100" s="265" t="s">
        <v>275</v>
      </c>
      <c r="D100" s="266">
        <v>0</v>
      </c>
      <c r="E100" s="267">
        <v>0.1</v>
      </c>
      <c r="F100" s="267">
        <v>0.15</v>
      </c>
      <c r="G100" s="268">
        <v>0.2</v>
      </c>
      <c r="H100" s="269"/>
      <c r="I100" s="264"/>
      <c r="J100" s="264"/>
      <c r="K100" s="264"/>
      <c r="L100" s="264"/>
      <c r="M100" s="264"/>
      <c r="N100" s="186" t="s">
        <v>276</v>
      </c>
    </row>
    <row r="101" spans="2:17" s="93" customFormat="1" ht="19.5" thickBot="1">
      <c r="B101" s="270"/>
      <c r="C101" s="271" t="s">
        <v>159</v>
      </c>
      <c r="D101" s="167" t="s">
        <v>76</v>
      </c>
      <c r="E101" s="168"/>
      <c r="F101" s="168"/>
      <c r="G101" s="169"/>
      <c r="H101" s="83"/>
      <c r="I101" s="264"/>
      <c r="J101" s="264"/>
      <c r="K101" s="264"/>
      <c r="L101" s="264"/>
      <c r="M101" s="264"/>
      <c r="N101" s="156"/>
      <c r="P101" s="72">
        <f>COUNTIF(D101:G101,"X")</f>
        <v>1</v>
      </c>
      <c r="Q101" s="221" t="s">
        <v>76</v>
      </c>
    </row>
    <row r="102" spans="2:14" s="93" customFormat="1" ht="19.5" thickBot="1">
      <c r="B102" s="270"/>
      <c r="C102" s="272" t="s">
        <v>95</v>
      </c>
      <c r="D102" s="453">
        <f>IF(P101&gt;1,"ASSINALE APENAS UM ITEM",IF(D101="X",D100,IF(E101="X",E100,IF(F101="X",F100,IF(G101="X",G100,0)))))</f>
        <v>0</v>
      </c>
      <c r="I102" s="264"/>
      <c r="J102" s="264"/>
      <c r="K102" s="264"/>
      <c r="L102" s="264"/>
      <c r="M102" s="264"/>
      <c r="N102" s="246"/>
    </row>
    <row r="103" spans="2:14" s="93" customFormat="1" ht="9.75" customHeight="1">
      <c r="B103" s="270"/>
      <c r="C103" s="273"/>
      <c r="D103" s="228"/>
      <c r="I103" s="264"/>
      <c r="J103" s="264"/>
      <c r="K103" s="264"/>
      <c r="L103" s="264"/>
      <c r="M103" s="264"/>
      <c r="N103" s="246"/>
    </row>
    <row r="104" spans="3:14" ht="19.5" thickBot="1">
      <c r="C104" s="257" t="s">
        <v>199</v>
      </c>
      <c r="D104" s="868" t="s">
        <v>296</v>
      </c>
      <c r="E104" s="868"/>
      <c r="F104" s="868"/>
      <c r="G104" s="868"/>
      <c r="H104" s="868"/>
      <c r="I104" s="264"/>
      <c r="J104" s="264"/>
      <c r="K104" s="264"/>
      <c r="L104" s="264"/>
      <c r="M104" s="264"/>
      <c r="N104" s="246"/>
    </row>
    <row r="105" spans="3:14" ht="83.25" customHeight="1" thickBot="1">
      <c r="C105" s="274" t="s">
        <v>58</v>
      </c>
      <c r="D105" s="275" t="s">
        <v>295</v>
      </c>
      <c r="E105" s="276" t="s">
        <v>297</v>
      </c>
      <c r="F105" s="276" t="s">
        <v>298</v>
      </c>
      <c r="G105" s="277" t="s">
        <v>299</v>
      </c>
      <c r="H105" s="93"/>
      <c r="I105" s="264"/>
      <c r="J105" s="264"/>
      <c r="K105" s="264"/>
      <c r="L105" s="264"/>
      <c r="M105" s="264"/>
      <c r="N105" s="246"/>
    </row>
    <row r="106" spans="3:14" ht="19.5" thickBot="1">
      <c r="C106" s="265" t="s">
        <v>275</v>
      </c>
      <c r="D106" s="218">
        <v>0</v>
      </c>
      <c r="E106" s="278">
        <v>0</v>
      </c>
      <c r="F106" s="279">
        <v>0.1</v>
      </c>
      <c r="G106" s="280">
        <v>0.2</v>
      </c>
      <c r="H106" s="93"/>
      <c r="I106" s="264"/>
      <c r="J106" s="264"/>
      <c r="K106" s="264"/>
      <c r="L106" s="264"/>
      <c r="M106" s="264"/>
      <c r="N106" s="186" t="s">
        <v>276</v>
      </c>
    </row>
    <row r="107" spans="2:17" s="84" customFormat="1" ht="19.5" thickBot="1">
      <c r="B107" s="196"/>
      <c r="C107" s="281" t="s">
        <v>159</v>
      </c>
      <c r="D107" s="170" t="s">
        <v>76</v>
      </c>
      <c r="E107" s="168"/>
      <c r="F107" s="168"/>
      <c r="G107" s="169"/>
      <c r="H107" s="93"/>
      <c r="I107" s="264"/>
      <c r="J107" s="264"/>
      <c r="K107" s="264"/>
      <c r="L107" s="264"/>
      <c r="M107" s="264"/>
      <c r="N107" s="156"/>
      <c r="P107" s="72">
        <f>COUNTIF(D107:G107,"X")</f>
        <v>1</v>
      </c>
      <c r="Q107" s="221" t="s">
        <v>76</v>
      </c>
    </row>
    <row r="108" spans="2:14" s="84" customFormat="1" ht="19.5" thickBot="1">
      <c r="B108" s="196"/>
      <c r="C108" s="272" t="s">
        <v>160</v>
      </c>
      <c r="D108" s="453">
        <f>IF(P107&gt;1,"ASSINALE APENAS UM ITEM",IF(D107="X",D106,IF(E107="X",E106,IF(F107="X",F106,IF(G107="X",G106,0)))))</f>
        <v>0</v>
      </c>
      <c r="E108" s="93"/>
      <c r="F108" s="93"/>
      <c r="G108" s="93"/>
      <c r="H108" s="93"/>
      <c r="I108" s="264"/>
      <c r="J108" s="264"/>
      <c r="K108" s="264"/>
      <c r="L108" s="264"/>
      <c r="M108" s="264"/>
      <c r="N108" s="246"/>
    </row>
    <row r="109" spans="2:14" s="84" customFormat="1" ht="9.75" customHeight="1" thickBot="1">
      <c r="B109" s="196"/>
      <c r="C109" s="282"/>
      <c r="D109" s="282"/>
      <c r="H109" s="93"/>
      <c r="I109" s="93"/>
      <c r="J109" s="93"/>
      <c r="N109" s="283"/>
    </row>
    <row r="110" spans="2:14" s="84" customFormat="1" ht="19.5" thickBot="1">
      <c r="B110" s="196"/>
      <c r="C110" s="284" t="s">
        <v>197</v>
      </c>
      <c r="D110" s="285">
        <f>SUM(D102)+SUM(D108)</f>
        <v>0</v>
      </c>
      <c r="H110" s="93"/>
      <c r="I110" s="93"/>
      <c r="J110" s="93"/>
      <c r="N110" s="283"/>
    </row>
    <row r="111" spans="2:14" s="93" customFormat="1" ht="18.75">
      <c r="B111" s="270"/>
      <c r="C111" s="286"/>
      <c r="D111" s="287"/>
      <c r="N111" s="211"/>
    </row>
    <row r="112" spans="2:14" s="105" customFormat="1" ht="19.5" customHeight="1">
      <c r="B112" s="104" t="s">
        <v>57</v>
      </c>
      <c r="C112" s="731" t="s">
        <v>55</v>
      </c>
      <c r="D112" s="732"/>
      <c r="E112" s="732"/>
      <c r="F112" s="732"/>
      <c r="G112" s="732"/>
      <c r="H112" s="732"/>
      <c r="I112" s="732"/>
      <c r="J112" s="732"/>
      <c r="K112" s="732"/>
      <c r="L112" s="733"/>
      <c r="N112" s="234"/>
    </row>
    <row r="113" spans="2:14" s="73" customFormat="1" ht="4.5" customHeight="1">
      <c r="B113" s="213"/>
      <c r="C113" s="245"/>
      <c r="H113" s="93"/>
      <c r="I113" s="93"/>
      <c r="J113" s="93"/>
      <c r="K113" s="93"/>
      <c r="N113" s="58"/>
    </row>
    <row r="114" spans="2:14" s="73" customFormat="1" ht="4.5" customHeight="1">
      <c r="B114" s="213"/>
      <c r="C114" s="245"/>
      <c r="H114" s="93"/>
      <c r="I114" s="93"/>
      <c r="J114" s="93"/>
      <c r="K114" s="93"/>
      <c r="N114" s="58"/>
    </row>
    <row r="115" spans="2:17" s="73" customFormat="1" ht="18.75" customHeight="1" thickBot="1">
      <c r="B115" s="213"/>
      <c r="C115" s="84"/>
      <c r="D115" s="84"/>
      <c r="E115" s="84"/>
      <c r="L115" s="288" t="s">
        <v>302</v>
      </c>
      <c r="N115" s="186" t="s">
        <v>276</v>
      </c>
      <c r="P115" s="73" t="s">
        <v>68</v>
      </c>
      <c r="Q115" s="73" t="s">
        <v>67</v>
      </c>
    </row>
    <row r="116" spans="2:14" s="73" customFormat="1" ht="40.5" customHeight="1" thickBot="1">
      <c r="B116" s="213" t="s">
        <v>28</v>
      </c>
      <c r="C116" s="766" t="s">
        <v>300</v>
      </c>
      <c r="D116" s="794"/>
      <c r="E116" s="794"/>
      <c r="F116" s="794"/>
      <c r="G116" s="794"/>
      <c r="H116" s="794"/>
      <c r="I116" s="794"/>
      <c r="J116" s="794"/>
      <c r="K116" s="795"/>
      <c r="L116" s="175" t="s">
        <v>68</v>
      </c>
      <c r="N116" s="156"/>
    </row>
    <row r="117" spans="2:14" s="73" customFormat="1" ht="6.75" customHeight="1" thickBot="1">
      <c r="B117" s="213"/>
      <c r="C117" s="289"/>
      <c r="D117" s="289"/>
      <c r="E117" s="289"/>
      <c r="F117" s="289"/>
      <c r="G117" s="289"/>
      <c r="H117" s="289"/>
      <c r="I117" s="289"/>
      <c r="J117" s="289"/>
      <c r="K117" s="289"/>
      <c r="L117" s="289"/>
      <c r="N117" s="211"/>
    </row>
    <row r="118" spans="2:14" s="73" customFormat="1" ht="19.5" thickBot="1">
      <c r="B118" s="213"/>
      <c r="C118" s="289"/>
      <c r="D118" s="289"/>
      <c r="E118" s="289"/>
      <c r="G118" s="291"/>
      <c r="H118" s="835"/>
      <c r="I118" s="835"/>
      <c r="J118" s="835"/>
      <c r="K118" s="835"/>
      <c r="L118" s="183" t="s">
        <v>86</v>
      </c>
      <c r="N118" s="186" t="s">
        <v>276</v>
      </c>
    </row>
    <row r="119" spans="3:17" ht="21" customHeight="1">
      <c r="C119" s="756" t="s">
        <v>301</v>
      </c>
      <c r="D119" s="860"/>
      <c r="E119" s="860"/>
      <c r="F119" s="861"/>
      <c r="G119" s="764" t="s">
        <v>110</v>
      </c>
      <c r="H119" s="765"/>
      <c r="I119" s="765"/>
      <c r="J119" s="292">
        <v>0.1</v>
      </c>
      <c r="K119" s="311"/>
      <c r="L119" s="828">
        <f>IF(P119&gt;1,"ASSINALE APENAS UM ITEM",IF(K119="X",J119,IF(K120="X",J120,IF(K121="X",J121,0))))</f>
        <v>0.03</v>
      </c>
      <c r="N119" s="166"/>
      <c r="P119" s="72">
        <f>COUNTIF(K119:K121,"X")</f>
        <v>1</v>
      </c>
      <c r="Q119" s="221" t="s">
        <v>76</v>
      </c>
    </row>
    <row r="120" spans="3:14" ht="21" customHeight="1">
      <c r="C120" s="862"/>
      <c r="D120" s="863"/>
      <c r="E120" s="863"/>
      <c r="F120" s="864"/>
      <c r="G120" s="856" t="s">
        <v>156</v>
      </c>
      <c r="H120" s="857"/>
      <c r="I120" s="857"/>
      <c r="J120" s="293">
        <v>0.06</v>
      </c>
      <c r="K120" s="312"/>
      <c r="L120" s="829"/>
      <c r="N120" s="176"/>
    </row>
    <row r="121" spans="2:14" s="73" customFormat="1" ht="21" customHeight="1" thickBot="1">
      <c r="B121" s="213"/>
      <c r="C121" s="865"/>
      <c r="D121" s="866"/>
      <c r="E121" s="866"/>
      <c r="F121" s="867"/>
      <c r="G121" s="858" t="s">
        <v>111</v>
      </c>
      <c r="H121" s="859"/>
      <c r="I121" s="859"/>
      <c r="J121" s="294">
        <v>0.03</v>
      </c>
      <c r="K121" s="313" t="s">
        <v>76</v>
      </c>
      <c r="L121" s="830"/>
      <c r="N121" s="177"/>
    </row>
    <row r="122" spans="2:14" s="73" customFormat="1" ht="18.75">
      <c r="B122" s="213"/>
      <c r="C122" s="289"/>
      <c r="D122" s="289"/>
      <c r="E122" s="289"/>
      <c r="F122" s="72"/>
      <c r="G122" s="72"/>
      <c r="H122" s="83"/>
      <c r="I122" s="83"/>
      <c r="J122" s="814" t="s">
        <v>80</v>
      </c>
      <c r="K122" s="815"/>
      <c r="L122" s="231">
        <f>SUM(L119:L121)</f>
        <v>0.03</v>
      </c>
      <c r="N122" s="211"/>
    </row>
    <row r="123" spans="2:14" s="73" customFormat="1" ht="19.5" thickBot="1">
      <c r="B123" s="213"/>
      <c r="C123" s="289"/>
      <c r="D123" s="289"/>
      <c r="E123" s="289"/>
      <c r="F123" s="72"/>
      <c r="G123" s="72"/>
      <c r="H123" s="83"/>
      <c r="I123" s="83"/>
      <c r="J123" s="727" t="s">
        <v>86</v>
      </c>
      <c r="K123" s="728"/>
      <c r="L123" s="209">
        <f>IF(L122&gt;=0.1,0.1,L122)</f>
        <v>0.03</v>
      </c>
      <c r="N123" s="58"/>
    </row>
    <row r="124" spans="2:14" s="84" customFormat="1" ht="18.75">
      <c r="B124" s="196"/>
      <c r="C124" s="282"/>
      <c r="D124" s="282"/>
      <c r="H124" s="93"/>
      <c r="I124" s="93"/>
      <c r="J124" s="93"/>
      <c r="N124" s="283"/>
    </row>
    <row r="125" spans="2:14" s="105" customFormat="1" ht="18.75">
      <c r="B125" s="104" t="s">
        <v>91</v>
      </c>
      <c r="C125" s="731" t="s">
        <v>87</v>
      </c>
      <c r="D125" s="732"/>
      <c r="E125" s="732"/>
      <c r="F125" s="732"/>
      <c r="G125" s="732"/>
      <c r="H125" s="732"/>
      <c r="I125" s="732"/>
      <c r="J125" s="732"/>
      <c r="K125" s="732"/>
      <c r="L125" s="733"/>
      <c r="N125" s="234"/>
    </row>
    <row r="126" spans="2:14" s="73" customFormat="1" ht="4.5" customHeight="1" thickBot="1">
      <c r="B126" s="213"/>
      <c r="C126" s="295"/>
      <c r="N126" s="58"/>
    </row>
    <row r="127" spans="4:14" ht="19.5" thickBot="1">
      <c r="D127" s="833" t="s">
        <v>91</v>
      </c>
      <c r="E127" s="834"/>
      <c r="F127" s="296" t="s">
        <v>91</v>
      </c>
      <c r="H127" s="297"/>
      <c r="I127" s="297"/>
      <c r="J127" s="297"/>
      <c r="K127" s="297"/>
      <c r="L127" s="297"/>
      <c r="M127" s="297"/>
      <c r="N127" s="186" t="s">
        <v>276</v>
      </c>
    </row>
    <row r="128" spans="2:17" ht="18.75">
      <c r="B128" s="196" t="s">
        <v>28</v>
      </c>
      <c r="C128" s="298" t="s">
        <v>88</v>
      </c>
      <c r="D128" s="249">
        <v>1</v>
      </c>
      <c r="E128" s="171"/>
      <c r="F128" s="734">
        <f>IF(P128&gt;1,"ASSINALE APENAS UM ITEM",IF(E128="X",D128,IF(E129="X",D129,IF(E130="X",D130,1))))</f>
        <v>1.1</v>
      </c>
      <c r="H128" s="290"/>
      <c r="I128" s="290"/>
      <c r="J128" s="290"/>
      <c r="K128" s="290"/>
      <c r="L128" s="290"/>
      <c r="M128" s="290"/>
      <c r="N128" s="166"/>
      <c r="P128" s="72">
        <f>COUNTIF(E128:E130,"X")</f>
        <v>1</v>
      </c>
      <c r="Q128" s="221" t="s">
        <v>76</v>
      </c>
    </row>
    <row r="129" spans="2:14" ht="18.75">
      <c r="B129" s="196" t="s">
        <v>29</v>
      </c>
      <c r="C129" s="299" t="s">
        <v>89</v>
      </c>
      <c r="D129" s="300">
        <v>1.05</v>
      </c>
      <c r="E129" s="172"/>
      <c r="F129" s="735"/>
      <c r="H129" s="290"/>
      <c r="I129" s="290"/>
      <c r="J129" s="290"/>
      <c r="K129" s="290"/>
      <c r="L129" s="290"/>
      <c r="M129" s="290"/>
      <c r="N129" s="176"/>
    </row>
    <row r="130" spans="2:14" ht="19.5" thickBot="1">
      <c r="B130" s="196" t="s">
        <v>31</v>
      </c>
      <c r="C130" s="301" t="s">
        <v>90</v>
      </c>
      <c r="D130" s="253">
        <v>1.1</v>
      </c>
      <c r="E130" s="512" t="s">
        <v>76</v>
      </c>
      <c r="F130" s="736"/>
      <c r="H130" s="290"/>
      <c r="I130" s="290"/>
      <c r="J130" s="290"/>
      <c r="K130" s="290"/>
      <c r="L130" s="290"/>
      <c r="M130" s="290"/>
      <c r="N130" s="177"/>
    </row>
    <row r="131" spans="2:14" s="73" customFormat="1" ht="18.75">
      <c r="B131" s="270"/>
      <c r="C131" s="83"/>
      <c r="D131" s="302"/>
      <c r="E131" s="201" t="s">
        <v>80</v>
      </c>
      <c r="F131" s="202">
        <f>SUM(F128:F130)</f>
        <v>1.1</v>
      </c>
      <c r="G131" s="269"/>
      <c r="H131" s="290"/>
      <c r="I131" s="290"/>
      <c r="J131" s="290"/>
      <c r="K131" s="290"/>
      <c r="L131" s="290"/>
      <c r="M131" s="290"/>
      <c r="N131" s="211"/>
    </row>
    <row r="132" spans="5:7" ht="19.5" thickBot="1">
      <c r="E132" s="207" t="s">
        <v>91</v>
      </c>
      <c r="F132" s="209">
        <f>F131</f>
        <v>1.1</v>
      </c>
      <c r="G132" s="244"/>
    </row>
    <row r="133" spans="2:14" s="73" customFormat="1" ht="18.75">
      <c r="B133" s="213"/>
      <c r="E133" s="303"/>
      <c r="F133" s="303"/>
      <c r="G133" s="244"/>
      <c r="N133" s="58"/>
    </row>
    <row r="134" spans="2:12" ht="18.75">
      <c r="B134" s="104" t="s">
        <v>106</v>
      </c>
      <c r="C134" s="731" t="s">
        <v>93</v>
      </c>
      <c r="D134" s="732"/>
      <c r="E134" s="732"/>
      <c r="F134" s="732"/>
      <c r="G134" s="732"/>
      <c r="H134" s="732"/>
      <c r="I134" s="732"/>
      <c r="J134" s="732"/>
      <c r="K134" s="732"/>
      <c r="L134" s="733"/>
    </row>
    <row r="135" spans="2:14" s="73" customFormat="1" ht="4.5" customHeight="1" thickBot="1">
      <c r="B135" s="213"/>
      <c r="C135" s="295"/>
      <c r="N135" s="58"/>
    </row>
    <row r="136" spans="5:14" ht="19.5" customHeight="1" thickBot="1">
      <c r="E136" s="833" t="s">
        <v>92</v>
      </c>
      <c r="F136" s="834"/>
      <c r="G136" s="183" t="s">
        <v>106</v>
      </c>
      <c r="I136" s="290"/>
      <c r="J136" s="290"/>
      <c r="K136" s="290"/>
      <c r="L136" s="290"/>
      <c r="M136" s="290"/>
      <c r="N136" s="186" t="s">
        <v>276</v>
      </c>
    </row>
    <row r="137" spans="2:17" ht="39" customHeight="1">
      <c r="B137" s="196" t="s">
        <v>28</v>
      </c>
      <c r="C137" s="836" t="s">
        <v>94</v>
      </c>
      <c r="D137" s="837"/>
      <c r="E137" s="304">
        <v>1</v>
      </c>
      <c r="F137" s="511" t="s">
        <v>76</v>
      </c>
      <c r="G137" s="734">
        <f>IF(P137&gt;1,"ASSINALE APENAS UM ITEM",IF(F137="X",E137,IF(F138="X",E138,IF(F139="X",E139,1))))</f>
        <v>1</v>
      </c>
      <c r="I137" s="290"/>
      <c r="J137" s="290"/>
      <c r="K137" s="290"/>
      <c r="L137" s="290"/>
      <c r="M137" s="290"/>
      <c r="N137" s="166"/>
      <c r="P137" s="72">
        <f>COUNTIF(F137:F139,"X")</f>
        <v>1</v>
      </c>
      <c r="Q137" s="221" t="s">
        <v>76</v>
      </c>
    </row>
    <row r="138" spans="2:14" ht="52.5" customHeight="1">
      <c r="B138" s="196" t="s">
        <v>29</v>
      </c>
      <c r="C138" s="869" t="s">
        <v>178</v>
      </c>
      <c r="D138" s="870"/>
      <c r="E138" s="305">
        <v>1.05</v>
      </c>
      <c r="F138" s="172"/>
      <c r="G138" s="735"/>
      <c r="I138" s="290"/>
      <c r="J138" s="290"/>
      <c r="K138" s="290"/>
      <c r="L138" s="290"/>
      <c r="M138" s="290"/>
      <c r="N138" s="176"/>
    </row>
    <row r="139" spans="2:14" ht="39" customHeight="1" thickBot="1">
      <c r="B139" s="196" t="s">
        <v>31</v>
      </c>
      <c r="C139" s="851" t="s">
        <v>179</v>
      </c>
      <c r="D139" s="852"/>
      <c r="E139" s="306">
        <v>1.1</v>
      </c>
      <c r="F139" s="173"/>
      <c r="G139" s="736"/>
      <c r="I139" s="290"/>
      <c r="J139" s="290"/>
      <c r="K139" s="290"/>
      <c r="L139" s="290"/>
      <c r="M139" s="290"/>
      <c r="N139" s="177"/>
    </row>
    <row r="140" spans="2:14" s="73" customFormat="1" ht="18.75">
      <c r="B140" s="270"/>
      <c r="C140" s="307"/>
      <c r="D140" s="307"/>
      <c r="E140" s="302"/>
      <c r="F140" s="201" t="s">
        <v>80</v>
      </c>
      <c r="G140" s="202">
        <f>SUM(G137:G139)</f>
        <v>1</v>
      </c>
      <c r="I140" s="290"/>
      <c r="J140" s="290"/>
      <c r="K140" s="290"/>
      <c r="L140" s="290"/>
      <c r="M140" s="290"/>
      <c r="N140" s="211"/>
    </row>
    <row r="141" spans="2:14" s="73" customFormat="1" ht="19.5" thickBot="1">
      <c r="B141" s="270"/>
      <c r="C141" s="307"/>
      <c r="D141" s="307"/>
      <c r="E141" s="302"/>
      <c r="F141" s="207" t="s">
        <v>91</v>
      </c>
      <c r="G141" s="209">
        <f>G140</f>
        <v>1</v>
      </c>
      <c r="I141" s="290"/>
      <c r="J141" s="290"/>
      <c r="K141" s="290"/>
      <c r="L141" s="290"/>
      <c r="M141" s="290"/>
      <c r="N141" s="211"/>
    </row>
    <row r="142" spans="2:14" s="73" customFormat="1" ht="18.75">
      <c r="B142" s="270"/>
      <c r="C142" s="839" t="s">
        <v>303</v>
      </c>
      <c r="D142" s="839"/>
      <c r="E142" s="839"/>
      <c r="F142" s="839"/>
      <c r="G142" s="839"/>
      <c r="I142" s="290"/>
      <c r="J142" s="290"/>
      <c r="K142" s="290"/>
      <c r="L142" s="290"/>
      <c r="M142" s="290"/>
      <c r="N142" s="211"/>
    </row>
    <row r="143" spans="3:4" ht="18.75">
      <c r="C143" s="853"/>
      <c r="D143" s="853"/>
    </row>
    <row r="144" spans="2:18" ht="18.75">
      <c r="B144" s="104" t="s">
        <v>92</v>
      </c>
      <c r="C144" s="823" t="s">
        <v>105</v>
      </c>
      <c r="D144" s="824"/>
      <c r="E144" s="824"/>
      <c r="F144" s="824"/>
      <c r="G144" s="824"/>
      <c r="H144" s="824"/>
      <c r="I144" s="824"/>
      <c r="J144" s="824"/>
      <c r="K144" s="824"/>
      <c r="L144" s="825"/>
      <c r="M144" s="73"/>
      <c r="N144" s="58"/>
      <c r="O144" s="73"/>
      <c r="P144" s="73"/>
      <c r="Q144" s="73"/>
      <c r="R144" s="73"/>
    </row>
    <row r="145" spans="2:18" ht="4.5" customHeight="1" thickBot="1">
      <c r="B145" s="71"/>
      <c r="H145" s="72"/>
      <c r="K145" s="73"/>
      <c r="L145" s="73"/>
      <c r="M145" s="73"/>
      <c r="N145" s="58"/>
      <c r="O145" s="73"/>
      <c r="P145" s="73"/>
      <c r="Q145" s="73"/>
      <c r="R145" s="73"/>
    </row>
    <row r="146" spans="2:18" ht="18.75">
      <c r="B146" s="71"/>
      <c r="C146" s="308" t="s">
        <v>96</v>
      </c>
      <c r="D146" s="826">
        <f>L26+L41+L56+L71+L80+L92+D110+L123</f>
        <v>0.63</v>
      </c>
      <c r="E146" s="827"/>
      <c r="H146" s="72"/>
      <c r="K146" s="73"/>
      <c r="L146" s="73"/>
      <c r="M146" s="73"/>
      <c r="N146" s="58"/>
      <c r="O146" s="73"/>
      <c r="P146" s="73"/>
      <c r="Q146" s="73"/>
      <c r="R146" s="73"/>
    </row>
    <row r="147" spans="2:18" ht="18.75">
      <c r="B147" s="71"/>
      <c r="C147" s="326" t="s">
        <v>97</v>
      </c>
      <c r="D147" s="812">
        <f>F128</f>
        <v>1.1</v>
      </c>
      <c r="E147" s="813"/>
      <c r="H147" s="72"/>
      <c r="I147" s="72"/>
      <c r="J147" s="72"/>
      <c r="M147" s="73"/>
      <c r="N147" s="58"/>
      <c r="O147" s="73"/>
      <c r="P147" s="73"/>
      <c r="Q147" s="73"/>
      <c r="R147" s="73"/>
    </row>
    <row r="148" spans="2:18" ht="19.5" thickBot="1">
      <c r="B148" s="71"/>
      <c r="C148" s="327" t="s">
        <v>107</v>
      </c>
      <c r="D148" s="812">
        <f>G137</f>
        <v>1</v>
      </c>
      <c r="E148" s="813"/>
      <c r="H148" s="72"/>
      <c r="I148" s="72"/>
      <c r="J148" s="72"/>
      <c r="M148" s="73"/>
      <c r="N148" s="58"/>
      <c r="O148" s="73"/>
      <c r="P148" s="73"/>
      <c r="Q148" s="73"/>
      <c r="R148" s="73"/>
    </row>
    <row r="149" spans="2:18" ht="19.5" thickBot="1">
      <c r="B149" s="71"/>
      <c r="C149" s="309" t="s">
        <v>98</v>
      </c>
      <c r="D149" s="831">
        <f>IF(D147="ASSINALE APENAS UM ITEM",0,IF(D148="ASSINALE APENAS UM ITEM",0,IF(D146*D147*D148&gt;=3,3,D146*D147*D148)))</f>
        <v>0.693</v>
      </c>
      <c r="E149" s="832"/>
      <c r="H149" s="72"/>
      <c r="I149" s="72"/>
      <c r="J149" s="72"/>
      <c r="M149" s="73"/>
      <c r="N149" s="58"/>
      <c r="O149" s="73"/>
      <c r="P149" s="73"/>
      <c r="Q149" s="73"/>
      <c r="R149" s="73"/>
    </row>
  </sheetData>
  <sheetProtection password="C12C" sheet="1" objects="1" scenarios="1" selectLockedCells="1"/>
  <mergeCells count="128">
    <mergeCell ref="J57:K57"/>
    <mergeCell ref="C49:G49"/>
    <mergeCell ref="H5:I5"/>
    <mergeCell ref="J5:K5"/>
    <mergeCell ref="C7:G7"/>
    <mergeCell ref="D24:G24"/>
    <mergeCell ref="C139:D139"/>
    <mergeCell ref="C143:D143"/>
    <mergeCell ref="G137:G139"/>
    <mergeCell ref="H77:H78"/>
    <mergeCell ref="G120:I120"/>
    <mergeCell ref="G121:I121"/>
    <mergeCell ref="C119:F121"/>
    <mergeCell ref="H118:I118"/>
    <mergeCell ref="D104:H104"/>
    <mergeCell ref="C138:D138"/>
    <mergeCell ref="C52:G52"/>
    <mergeCell ref="D15:G15"/>
    <mergeCell ref="D16:G16"/>
    <mergeCell ref="C32:L32"/>
    <mergeCell ref="B28:J28"/>
    <mergeCell ref="C54:G54"/>
    <mergeCell ref="J41:K41"/>
    <mergeCell ref="C37:G37"/>
    <mergeCell ref="D148:E148"/>
    <mergeCell ref="D149:E149"/>
    <mergeCell ref="D127:E127"/>
    <mergeCell ref="C86:G86"/>
    <mergeCell ref="C112:L112"/>
    <mergeCell ref="J118:K118"/>
    <mergeCell ref="C137:D137"/>
    <mergeCell ref="C1:N1"/>
    <mergeCell ref="C142:G142"/>
    <mergeCell ref="E136:F136"/>
    <mergeCell ref="J122:K122"/>
    <mergeCell ref="J123:K123"/>
    <mergeCell ref="C88:G88"/>
    <mergeCell ref="C94:L94"/>
    <mergeCell ref="L46:L47"/>
    <mergeCell ref="C39:G39"/>
    <mergeCell ref="H84:I84"/>
    <mergeCell ref="H46:I46"/>
    <mergeCell ref="J46:K46"/>
    <mergeCell ref="C36:G36"/>
    <mergeCell ref="L8:L10"/>
    <mergeCell ref="N77:N78"/>
    <mergeCell ref="J55:K55"/>
    <mergeCell ref="J56:K56"/>
    <mergeCell ref="D147:E147"/>
    <mergeCell ref="C44:L44"/>
    <mergeCell ref="J40:K40"/>
    <mergeCell ref="B26:D26"/>
    <mergeCell ref="B41:D41"/>
    <mergeCell ref="C8:C10"/>
    <mergeCell ref="D14:G14"/>
    <mergeCell ref="D23:G23"/>
    <mergeCell ref="D8:G8"/>
    <mergeCell ref="D9:G9"/>
    <mergeCell ref="D10:G10"/>
    <mergeCell ref="D22:G22"/>
    <mergeCell ref="B30:I30"/>
    <mergeCell ref="B12:B24"/>
    <mergeCell ref="D17:G17"/>
    <mergeCell ref="D18:G18"/>
    <mergeCell ref="D19:G19"/>
    <mergeCell ref="D20:G20"/>
    <mergeCell ref="D21:G21"/>
    <mergeCell ref="C144:L144"/>
    <mergeCell ref="C125:L125"/>
    <mergeCell ref="D146:E146"/>
    <mergeCell ref="C116:K116"/>
    <mergeCell ref="L119:L121"/>
    <mergeCell ref="C48:G48"/>
    <mergeCell ref="C50:G50"/>
    <mergeCell ref="C53:G53"/>
    <mergeCell ref="B42:I42"/>
    <mergeCell ref="B29:J29"/>
    <mergeCell ref="C51:G51"/>
    <mergeCell ref="C38:G38"/>
    <mergeCell ref="C3:L3"/>
    <mergeCell ref="L5:L6"/>
    <mergeCell ref="C12:C24"/>
    <mergeCell ref="J25:K25"/>
    <mergeCell ref="J26:K26"/>
    <mergeCell ref="H34:I34"/>
    <mergeCell ref="J34:K34"/>
    <mergeCell ref="B27:J27"/>
    <mergeCell ref="L34:L35"/>
    <mergeCell ref="B8:B10"/>
    <mergeCell ref="C11:G11"/>
    <mergeCell ref="D12:G12"/>
    <mergeCell ref="D13:G13"/>
    <mergeCell ref="C68:G68"/>
    <mergeCell ref="C65:G65"/>
    <mergeCell ref="C66:G66"/>
    <mergeCell ref="C69:G69"/>
    <mergeCell ref="C58:L58"/>
    <mergeCell ref="H60:I60"/>
    <mergeCell ref="L60:L61"/>
    <mergeCell ref="C62:G62"/>
    <mergeCell ref="C63:G63"/>
    <mergeCell ref="C67:G67"/>
    <mergeCell ref="C64:G64"/>
    <mergeCell ref="J60:K60"/>
    <mergeCell ref="J70:K70"/>
    <mergeCell ref="J71:K71"/>
    <mergeCell ref="I77:I78"/>
    <mergeCell ref="K77:K78"/>
    <mergeCell ref="C134:L134"/>
    <mergeCell ref="F128:F130"/>
    <mergeCell ref="C90:G90"/>
    <mergeCell ref="C82:L82"/>
    <mergeCell ref="L75:L76"/>
    <mergeCell ref="H75:I75"/>
    <mergeCell ref="J75:K75"/>
    <mergeCell ref="D98:H98"/>
    <mergeCell ref="C96:D96"/>
    <mergeCell ref="C89:G89"/>
    <mergeCell ref="C87:G87"/>
    <mergeCell ref="J84:K84"/>
    <mergeCell ref="C73:L73"/>
    <mergeCell ref="L77:L78"/>
    <mergeCell ref="J77:J78"/>
    <mergeCell ref="C77:G78"/>
    <mergeCell ref="L84:L85"/>
    <mergeCell ref="G119:I119"/>
    <mergeCell ref="J79:K79"/>
    <mergeCell ref="J80:K80"/>
  </mergeCells>
  <dataValidations count="11">
    <dataValidation type="list" allowBlank="1" showInputMessage="1" showErrorMessage="1" sqref="L116">
      <formula1>$P$115:$Q$115</formula1>
    </dataValidation>
    <dataValidation type="list" allowBlank="1" showInputMessage="1" showErrorMessage="1" sqref="K119:K121">
      <formula1>$Q$119:$R$119</formula1>
    </dataValidation>
    <dataValidation type="list" allowBlank="1" showInputMessage="1" showErrorMessage="1" sqref="K86:K90 I86:I90">
      <formula1>$Q$86:$R$86</formula1>
    </dataValidation>
    <dataValidation type="list" allowBlank="1" showInputMessage="1" showErrorMessage="1" sqref="I62:I69 K62:K69">
      <formula1>$Q$62:$R$62</formula1>
    </dataValidation>
    <dataValidation type="list" allowBlank="1" showInputMessage="1" showErrorMessage="1" sqref="I77:I80 K77:K78">
      <formula1>$Q$78:$R$78</formula1>
    </dataValidation>
    <dataValidation type="list" allowBlank="1" showInputMessage="1" showErrorMessage="1" sqref="D101:G101 D107:G107">
      <formula1>$Q$101:$R$101</formula1>
    </dataValidation>
    <dataValidation type="list" allowBlank="1" showInputMessage="1" showErrorMessage="1" sqref="E128:E130">
      <formula1>$Q$128:$R$128</formula1>
    </dataValidation>
    <dataValidation type="list" allowBlank="1" showInputMessage="1" showErrorMessage="1" sqref="F137:F139">
      <formula1>$Q$137:$R$137</formula1>
    </dataValidation>
    <dataValidation type="list" allowBlank="1" showInputMessage="1" showErrorMessage="1" errorTitle="ERRO!" error="ASSINALE COM UM X!" sqref="I7:I24 K7:K24">
      <formula1>$Q$7:$R$7</formula1>
    </dataValidation>
    <dataValidation type="list" allowBlank="1" showInputMessage="1" showErrorMessage="1" sqref="K48:K54 I48:I54">
      <formula1>$Q$48:$R$48</formula1>
    </dataValidation>
    <dataValidation type="list" allowBlank="1" showInputMessage="1" showErrorMessage="1" sqref="I36:I39 K36:K39">
      <formula1>$Q$36:$R$36</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S84"/>
  <sheetViews>
    <sheetView showGridLines="0" tabSelected="1" zoomScale="80" zoomScaleNormal="80" zoomScalePageLayoutView="0" workbookViewId="0" topLeftCell="A1">
      <pane ySplit="1" topLeftCell="A63" activePane="bottomLeft" state="frozen"/>
      <selection pane="topLeft" activeCell="A1" sqref="A1"/>
      <selection pane="bottomLeft" activeCell="I7" sqref="I7"/>
    </sheetView>
  </sheetViews>
  <sheetFormatPr defaultColWidth="9.140625" defaultRowHeight="15"/>
  <cols>
    <col min="1" max="1" width="1.421875" style="359" customWidth="1"/>
    <col min="2" max="2" width="6.8515625" style="358" bestFit="1" customWidth="1"/>
    <col min="3" max="3" width="46.7109375" style="359" customWidth="1"/>
    <col min="4" max="4" width="18.7109375" style="359" customWidth="1"/>
    <col min="5" max="5" width="3.7109375" style="359" customWidth="1"/>
    <col min="6" max="6" width="18.7109375" style="359" customWidth="1"/>
    <col min="7" max="7" width="3.7109375" style="359" customWidth="1"/>
    <col min="8" max="8" width="18.7109375" style="359" customWidth="1"/>
    <col min="9" max="9" width="3.7109375" style="359" customWidth="1"/>
    <col min="10" max="10" width="18.7109375" style="359" customWidth="1"/>
    <col min="11" max="11" width="1.7109375" style="359" customWidth="1"/>
    <col min="12" max="12" width="65.7109375" style="360" customWidth="1"/>
    <col min="13" max="13" width="9.140625" style="359" customWidth="1"/>
    <col min="14" max="22" width="0" style="359" hidden="1" customWidth="1"/>
    <col min="23" max="16384" width="9.140625" style="359" customWidth="1"/>
  </cols>
  <sheetData>
    <row r="1" spans="2:12" s="356" customFormat="1" ht="18.75" customHeight="1">
      <c r="B1" s="178" t="s">
        <v>79</v>
      </c>
      <c r="C1" s="838" t="s">
        <v>161</v>
      </c>
      <c r="D1" s="838"/>
      <c r="E1" s="838"/>
      <c r="F1" s="838"/>
      <c r="G1" s="838"/>
      <c r="H1" s="838"/>
      <c r="I1" s="838"/>
      <c r="J1" s="838"/>
      <c r="K1" s="838"/>
      <c r="L1" s="838"/>
    </row>
    <row r="2" ht="6.75" customHeight="1"/>
    <row r="3" spans="2:12" s="362" customFormat="1" ht="22.5" customHeight="1">
      <c r="B3" s="361" t="s">
        <v>164</v>
      </c>
      <c r="C3" s="731" t="s">
        <v>72</v>
      </c>
      <c r="D3" s="732"/>
      <c r="E3" s="732"/>
      <c r="F3" s="732"/>
      <c r="G3" s="732"/>
      <c r="H3" s="732"/>
      <c r="I3" s="732"/>
      <c r="J3" s="733"/>
      <c r="L3" s="363"/>
    </row>
    <row r="4" spans="2:3" ht="7.5" customHeight="1" thickBot="1">
      <c r="B4" s="142"/>
      <c r="C4" s="364"/>
    </row>
    <row r="5" spans="2:10" s="360" customFormat="1" ht="36" customHeight="1">
      <c r="B5" s="365"/>
      <c r="C5" s="366"/>
      <c r="D5" s="878" t="s">
        <v>202</v>
      </c>
      <c r="E5" s="879"/>
      <c r="F5" s="878" t="s">
        <v>305</v>
      </c>
      <c r="G5" s="879"/>
      <c r="H5" s="889" t="s">
        <v>181</v>
      </c>
      <c r="I5" s="890"/>
      <c r="J5" s="881" t="s">
        <v>69</v>
      </c>
    </row>
    <row r="6" spans="2:12" ht="19.5" thickBot="1">
      <c r="B6" s="142"/>
      <c r="C6" s="367"/>
      <c r="D6" s="184" t="s">
        <v>275</v>
      </c>
      <c r="E6" s="217" t="s">
        <v>76</v>
      </c>
      <c r="F6" s="184" t="s">
        <v>275</v>
      </c>
      <c r="G6" s="217" t="s">
        <v>76</v>
      </c>
      <c r="H6" s="184" t="s">
        <v>275</v>
      </c>
      <c r="I6" s="368" t="s">
        <v>76</v>
      </c>
      <c r="J6" s="882"/>
      <c r="L6" s="369" t="s">
        <v>276</v>
      </c>
    </row>
    <row r="7" spans="2:15" ht="99" customHeight="1" thickBot="1">
      <c r="B7" s="82" t="s">
        <v>28</v>
      </c>
      <c r="C7" s="370" t="s">
        <v>201</v>
      </c>
      <c r="D7" s="219">
        <v>0.05</v>
      </c>
      <c r="E7" s="328"/>
      <c r="F7" s="219">
        <v>0.025</v>
      </c>
      <c r="G7" s="328"/>
      <c r="H7" s="371">
        <v>0</v>
      </c>
      <c r="I7" s="491" t="s">
        <v>373</v>
      </c>
      <c r="J7" s="372">
        <f>IF(N7&gt;1,"ASSINALE APENAS UM ITEM",IF(E7="X",D7,IF(G7="X",F7,IF(I7="X",H7,0))))</f>
        <v>0</v>
      </c>
      <c r="L7" s="155"/>
      <c r="N7" s="333">
        <f>COUNTIF(D7:I7,"X")</f>
        <v>1</v>
      </c>
      <c r="O7" s="333" t="s">
        <v>76</v>
      </c>
    </row>
    <row r="8" spans="2:14" ht="84.75" customHeight="1" thickBot="1">
      <c r="B8" s="82" t="s">
        <v>29</v>
      </c>
      <c r="C8" s="373" t="s">
        <v>200</v>
      </c>
      <c r="D8" s="219">
        <v>0.05</v>
      </c>
      <c r="E8" s="328"/>
      <c r="F8" s="219">
        <v>0.025</v>
      </c>
      <c r="G8" s="328" t="s">
        <v>373</v>
      </c>
      <c r="H8" s="371">
        <v>0</v>
      </c>
      <c r="I8" s="491"/>
      <c r="J8" s="372">
        <f>IF(N8&gt;1,"ASSINALE APENAS UM ITEM",IF(E8="X",D8,IF(G8="X",F8,IF(I8="X",H8,0))))</f>
        <v>0.025</v>
      </c>
      <c r="L8" s="490"/>
      <c r="N8" s="333">
        <f>COUNTIF(D8:I8,"X")</f>
        <v>1</v>
      </c>
    </row>
    <row r="9" ht="19.5" thickBot="1"/>
    <row r="10" spans="2:12" s="376" customFormat="1" ht="15.75" customHeight="1">
      <c r="B10" s="374"/>
      <c r="C10" s="375"/>
      <c r="D10" s="291"/>
      <c r="E10" s="291"/>
      <c r="F10" s="291"/>
      <c r="G10" s="291"/>
      <c r="H10" s="725" t="s">
        <v>80</v>
      </c>
      <c r="I10" s="726"/>
      <c r="J10" s="202">
        <f>SUM(J7:J8)</f>
        <v>0.025</v>
      </c>
      <c r="L10" s="290"/>
    </row>
    <row r="11" spans="2:12" s="376" customFormat="1" ht="15.75" customHeight="1" thickBot="1">
      <c r="B11" s="374"/>
      <c r="C11" s="375"/>
      <c r="D11" s="291"/>
      <c r="E11" s="291"/>
      <c r="F11" s="291"/>
      <c r="G11" s="291"/>
      <c r="H11" s="727" t="s">
        <v>164</v>
      </c>
      <c r="I11" s="728"/>
      <c r="J11" s="209">
        <f>J10</f>
        <v>0.025</v>
      </c>
      <c r="L11" s="290"/>
    </row>
    <row r="12" spans="2:12" s="376" customFormat="1" ht="15.75" customHeight="1">
      <c r="B12" s="374"/>
      <c r="C12" s="375"/>
      <c r="D12" s="291"/>
      <c r="E12" s="291"/>
      <c r="F12" s="291"/>
      <c r="G12" s="291"/>
      <c r="H12" s="291"/>
      <c r="I12" s="291"/>
      <c r="J12" s="377"/>
      <c r="L12" s="290"/>
    </row>
    <row r="13" spans="2:12" s="362" customFormat="1" ht="22.5" customHeight="1">
      <c r="B13" s="361" t="s">
        <v>165</v>
      </c>
      <c r="C13" s="731" t="s">
        <v>306</v>
      </c>
      <c r="D13" s="732"/>
      <c r="E13" s="732"/>
      <c r="F13" s="732"/>
      <c r="G13" s="732"/>
      <c r="H13" s="732"/>
      <c r="I13" s="732"/>
      <c r="J13" s="733"/>
      <c r="L13" s="363"/>
    </row>
    <row r="14" spans="2:12" s="376" customFormat="1" ht="7.5" customHeight="1" thickBot="1">
      <c r="B14" s="374"/>
      <c r="C14" s="375"/>
      <c r="D14" s="291"/>
      <c r="E14" s="291"/>
      <c r="F14" s="291"/>
      <c r="G14" s="291"/>
      <c r="H14" s="291"/>
      <c r="I14" s="291"/>
      <c r="J14" s="377"/>
      <c r="L14" s="290"/>
    </row>
    <row r="15" spans="2:12" s="376" customFormat="1" ht="34.5" customHeight="1">
      <c r="B15" s="374"/>
      <c r="C15" s="375"/>
      <c r="D15" s="878" t="s">
        <v>202</v>
      </c>
      <c r="E15" s="879"/>
      <c r="F15" s="878" t="s">
        <v>305</v>
      </c>
      <c r="G15" s="879"/>
      <c r="H15" s="889" t="s">
        <v>181</v>
      </c>
      <c r="I15" s="890"/>
      <c r="J15" s="881" t="s">
        <v>70</v>
      </c>
      <c r="L15" s="290"/>
    </row>
    <row r="16" spans="2:12" s="376" customFormat="1" ht="30" customHeight="1" thickBot="1">
      <c r="B16" s="374"/>
      <c r="C16" s="375"/>
      <c r="D16" s="184" t="s">
        <v>275</v>
      </c>
      <c r="E16" s="217" t="s">
        <v>76</v>
      </c>
      <c r="F16" s="184" t="s">
        <v>275</v>
      </c>
      <c r="G16" s="217" t="s">
        <v>76</v>
      </c>
      <c r="H16" s="184" t="s">
        <v>275</v>
      </c>
      <c r="I16" s="368" t="s">
        <v>76</v>
      </c>
      <c r="J16" s="882"/>
      <c r="L16" s="290"/>
    </row>
    <row r="17" spans="2:14" ht="99" customHeight="1" thickBot="1">
      <c r="B17" s="82" t="s">
        <v>31</v>
      </c>
      <c r="C17" s="332" t="s">
        <v>205</v>
      </c>
      <c r="D17" s="219">
        <v>0.05</v>
      </c>
      <c r="E17" s="328"/>
      <c r="F17" s="219">
        <v>0.025</v>
      </c>
      <c r="G17" s="328"/>
      <c r="H17" s="371">
        <v>0</v>
      </c>
      <c r="I17" s="491" t="s">
        <v>373</v>
      </c>
      <c r="J17" s="372">
        <f>IF(N17&gt;1,"ASSINALE APENAS UM ITEM",IF(E17="X",D17,IF(G17="X",F17,IF(I17="X",H17,0))))</f>
        <v>0</v>
      </c>
      <c r="L17" s="155"/>
      <c r="N17" s="333">
        <f>COUNTIF(D17:I17,"X")</f>
        <v>1</v>
      </c>
    </row>
    <row r="18" spans="2:12" s="376" customFormat="1" ht="15.75" customHeight="1" thickBot="1">
      <c r="B18" s="374"/>
      <c r="C18" s="375"/>
      <c r="D18" s="291"/>
      <c r="E18" s="291"/>
      <c r="F18" s="291"/>
      <c r="G18" s="291"/>
      <c r="H18" s="291"/>
      <c r="I18" s="291"/>
      <c r="J18" s="377"/>
      <c r="L18" s="290"/>
    </row>
    <row r="19" spans="2:12" s="376" customFormat="1" ht="15.75" customHeight="1">
      <c r="B19" s="374"/>
      <c r="C19" s="375"/>
      <c r="D19" s="291"/>
      <c r="E19" s="291"/>
      <c r="F19" s="291"/>
      <c r="G19" s="291"/>
      <c r="H19" s="725" t="s">
        <v>80</v>
      </c>
      <c r="I19" s="726"/>
      <c r="J19" s="202">
        <f>SUM(J17)</f>
        <v>0</v>
      </c>
      <c r="L19" s="290"/>
    </row>
    <row r="20" spans="2:12" s="376" customFormat="1" ht="15.75" customHeight="1" thickBot="1">
      <c r="B20" s="374"/>
      <c r="C20" s="375"/>
      <c r="D20" s="291"/>
      <c r="E20" s="291"/>
      <c r="F20" s="291"/>
      <c r="G20" s="291"/>
      <c r="H20" s="727" t="s">
        <v>165</v>
      </c>
      <c r="I20" s="728"/>
      <c r="J20" s="209">
        <f>J19</f>
        <v>0</v>
      </c>
      <c r="L20" s="290"/>
    </row>
    <row r="21" spans="2:12" s="376" customFormat="1" ht="15.75" customHeight="1">
      <c r="B21" s="374"/>
      <c r="C21" s="375"/>
      <c r="D21" s="291"/>
      <c r="E21" s="291"/>
      <c r="F21" s="291"/>
      <c r="G21" s="291"/>
      <c r="H21" s="291"/>
      <c r="I21" s="291"/>
      <c r="J21" s="377"/>
      <c r="L21" s="290"/>
    </row>
    <row r="22" spans="2:12" s="362" customFormat="1" ht="22.5" customHeight="1">
      <c r="B22" s="361" t="s">
        <v>166</v>
      </c>
      <c r="C22" s="731" t="s">
        <v>309</v>
      </c>
      <c r="D22" s="732"/>
      <c r="E22" s="732"/>
      <c r="F22" s="732"/>
      <c r="G22" s="732"/>
      <c r="H22" s="732"/>
      <c r="I22" s="732"/>
      <c r="J22" s="733"/>
      <c r="L22" s="363"/>
    </row>
    <row r="23" spans="2:3" ht="7.5" customHeight="1" thickBot="1">
      <c r="B23" s="142"/>
      <c r="C23" s="364"/>
    </row>
    <row r="24" spans="2:10" ht="15" customHeight="1" thickBot="1">
      <c r="B24" s="142"/>
      <c r="C24" s="367"/>
      <c r="D24" s="492" t="s">
        <v>182</v>
      </c>
      <c r="E24" s="493"/>
      <c r="F24" s="495" t="s">
        <v>68</v>
      </c>
      <c r="G24" s="496"/>
      <c r="H24" s="881" t="s">
        <v>59</v>
      </c>
      <c r="I24" s="378"/>
      <c r="J24" s="886"/>
    </row>
    <row r="25" spans="2:12" ht="15" customHeight="1" thickBot="1">
      <c r="B25" s="142"/>
      <c r="C25" s="367"/>
      <c r="D25" s="494" t="s">
        <v>275</v>
      </c>
      <c r="E25" s="494" t="s">
        <v>76</v>
      </c>
      <c r="F25" s="494" t="s">
        <v>275</v>
      </c>
      <c r="G25" s="494" t="s">
        <v>76</v>
      </c>
      <c r="H25" s="883"/>
      <c r="I25" s="378"/>
      <c r="J25" s="886"/>
      <c r="L25" s="369" t="s">
        <v>276</v>
      </c>
    </row>
    <row r="26" spans="2:14" ht="64.5" customHeight="1" thickBot="1">
      <c r="B26" s="82" t="s">
        <v>28</v>
      </c>
      <c r="C26" s="380" t="s">
        <v>208</v>
      </c>
      <c r="D26" s="219">
        <v>0</v>
      </c>
      <c r="E26" s="328" t="s">
        <v>373</v>
      </c>
      <c r="F26" s="219">
        <v>0.075</v>
      </c>
      <c r="G26" s="328"/>
      <c r="H26" s="372">
        <f>IF(N26&gt;1,"ASSINALE APENAS UM ITEM",IF(G26="X",F26,IF(E26="X",D26,0)))</f>
        <v>0</v>
      </c>
      <c r="I26" s="378"/>
      <c r="J26" s="379"/>
      <c r="L26" s="341"/>
      <c r="N26" s="333">
        <f>COUNTIF(D26:G26,"X")</f>
        <v>1</v>
      </c>
    </row>
    <row r="27" spans="2:14" ht="60" customHeight="1" thickBot="1">
      <c r="B27" s="358" t="s">
        <v>29</v>
      </c>
      <c r="C27" s="370" t="s">
        <v>209</v>
      </c>
      <c r="D27" s="219">
        <v>0</v>
      </c>
      <c r="E27" s="328" t="s">
        <v>373</v>
      </c>
      <c r="F27" s="219">
        <v>0.15</v>
      </c>
      <c r="G27" s="328"/>
      <c r="H27" s="372">
        <f>IF(N27&gt;1,"ASSINALE APENAS UM ITEM",IF(G27="X",F27,IF(E27="X",D27,0)))</f>
        <v>0</v>
      </c>
      <c r="I27" s="381"/>
      <c r="J27" s="377"/>
      <c r="L27" s="340"/>
      <c r="N27" s="333">
        <f>COUNTIF(D27:G27,"X")</f>
        <v>1</v>
      </c>
    </row>
    <row r="28" spans="2:12" s="376" customFormat="1" ht="18.75">
      <c r="B28" s="142"/>
      <c r="C28" s="375"/>
      <c r="D28" s="382"/>
      <c r="E28" s="382"/>
      <c r="F28" s="725" t="s">
        <v>80</v>
      </c>
      <c r="G28" s="726"/>
      <c r="H28" s="202">
        <f>SUM(H26:H27)</f>
        <v>0</v>
      </c>
      <c r="I28" s="383"/>
      <c r="J28" s="377"/>
      <c r="L28" s="90"/>
    </row>
    <row r="29" spans="2:12" s="376" customFormat="1" ht="19.5" thickBot="1">
      <c r="B29" s="142"/>
      <c r="C29" s="375"/>
      <c r="D29" s="382"/>
      <c r="E29" s="382"/>
      <c r="F29" s="727" t="s">
        <v>166</v>
      </c>
      <c r="G29" s="728"/>
      <c r="H29" s="209">
        <f>H28</f>
        <v>0</v>
      </c>
      <c r="I29" s="383"/>
      <c r="J29" s="377"/>
      <c r="L29" s="90"/>
    </row>
    <row r="30" spans="2:12" s="376" customFormat="1" ht="18.75">
      <c r="B30" s="142"/>
      <c r="C30" s="384"/>
      <c r="D30" s="384"/>
      <c r="E30" s="384"/>
      <c r="F30" s="384"/>
      <c r="G30" s="384"/>
      <c r="H30" s="384"/>
      <c r="I30" s="384"/>
      <c r="J30" s="385"/>
      <c r="L30" s="386"/>
    </row>
    <row r="31" spans="2:12" s="387" customFormat="1" ht="22.5" customHeight="1">
      <c r="B31" s="361" t="s">
        <v>167</v>
      </c>
      <c r="C31" s="731" t="s">
        <v>71</v>
      </c>
      <c r="D31" s="732"/>
      <c r="E31" s="732"/>
      <c r="F31" s="732"/>
      <c r="G31" s="732"/>
      <c r="H31" s="732"/>
      <c r="I31" s="732"/>
      <c r="J31" s="733"/>
      <c r="L31" s="388"/>
    </row>
    <row r="32" spans="2:12" s="391" customFormat="1" ht="7.5" customHeight="1">
      <c r="B32" s="389"/>
      <c r="C32" s="390"/>
      <c r="D32" s="390"/>
      <c r="E32" s="390"/>
      <c r="F32" s="390"/>
      <c r="G32" s="390"/>
      <c r="H32" s="390"/>
      <c r="I32" s="390"/>
      <c r="J32" s="390"/>
      <c r="L32" s="392"/>
    </row>
    <row r="33" spans="2:12" s="391" customFormat="1" ht="24" customHeight="1" thickBot="1">
      <c r="B33" s="389"/>
      <c r="C33" s="390"/>
      <c r="D33" s="393" t="s">
        <v>302</v>
      </c>
      <c r="E33" s="390"/>
      <c r="F33" s="390"/>
      <c r="G33" s="390"/>
      <c r="H33" s="390"/>
      <c r="I33" s="390"/>
      <c r="J33" s="390"/>
      <c r="L33" s="392"/>
    </row>
    <row r="34" spans="2:15" s="391" customFormat="1" ht="34.5" thickBot="1">
      <c r="B34" s="389"/>
      <c r="C34" s="394" t="s">
        <v>206</v>
      </c>
      <c r="D34" s="175" t="s">
        <v>67</v>
      </c>
      <c r="E34" s="335"/>
      <c r="F34" s="395"/>
      <c r="G34" s="396"/>
      <c r="H34" s="395"/>
      <c r="I34" s="396"/>
      <c r="J34" s="397"/>
      <c r="L34" s="392"/>
      <c r="N34" s="391" t="s">
        <v>68</v>
      </c>
      <c r="O34" s="391" t="s">
        <v>67</v>
      </c>
    </row>
    <row r="35" spans="2:12" s="391" customFormat="1" ht="9.75" customHeight="1" thickBot="1">
      <c r="B35" s="389"/>
      <c r="C35" s="399"/>
      <c r="D35" s="390"/>
      <c r="E35" s="390"/>
      <c r="F35" s="400"/>
      <c r="G35" s="398"/>
      <c r="H35" s="400"/>
      <c r="I35" s="398"/>
      <c r="J35" s="401"/>
      <c r="L35" s="392"/>
    </row>
    <row r="36" spans="2:17" s="360" customFormat="1" ht="90.75" thickBot="1">
      <c r="B36" s="365"/>
      <c r="C36" s="332" t="s">
        <v>203</v>
      </c>
      <c r="D36" s="175" t="s">
        <v>207</v>
      </c>
      <c r="E36" s="335"/>
      <c r="F36" s="400"/>
      <c r="G36" s="398"/>
      <c r="H36" s="400"/>
      <c r="I36" s="398"/>
      <c r="J36" s="402"/>
      <c r="N36" s="403" t="s">
        <v>75</v>
      </c>
      <c r="O36" s="403" t="s">
        <v>74</v>
      </c>
      <c r="P36" s="403" t="s">
        <v>73</v>
      </c>
      <c r="Q36" s="403" t="s">
        <v>207</v>
      </c>
    </row>
    <row r="37" spans="2:17" s="386" customFormat="1" ht="10.5" customHeight="1">
      <c r="B37" s="365"/>
      <c r="C37" s="222"/>
      <c r="D37" s="404"/>
      <c r="E37" s="335"/>
      <c r="F37" s="400"/>
      <c r="G37" s="396"/>
      <c r="H37" s="400"/>
      <c r="I37" s="396"/>
      <c r="J37" s="402"/>
      <c r="N37" s="405"/>
      <c r="O37" s="405"/>
      <c r="P37" s="405"/>
      <c r="Q37" s="405"/>
    </row>
    <row r="38" spans="2:17" s="386" customFormat="1" ht="19.5" thickBot="1">
      <c r="B38" s="365"/>
      <c r="C38" s="891" t="s">
        <v>275</v>
      </c>
      <c r="D38" s="891"/>
      <c r="E38" s="891"/>
      <c r="F38" s="891"/>
      <c r="G38" s="891"/>
      <c r="H38" s="891"/>
      <c r="I38" s="400"/>
      <c r="J38" s="400"/>
      <c r="N38" s="405"/>
      <c r="O38" s="405"/>
      <c r="P38" s="405"/>
      <c r="Q38" s="405"/>
    </row>
    <row r="39" spans="2:17" s="386" customFormat="1" ht="19.5" customHeight="1" thickBot="1">
      <c r="B39" s="365"/>
      <c r="C39" s="406" t="s">
        <v>336</v>
      </c>
      <c r="D39" s="407" t="s">
        <v>73</v>
      </c>
      <c r="E39" s="408"/>
      <c r="F39" s="409" t="s">
        <v>74</v>
      </c>
      <c r="G39" s="408"/>
      <c r="H39" s="410" t="s">
        <v>75</v>
      </c>
      <c r="I39" s="250"/>
      <c r="J39" s="411"/>
      <c r="N39" s="405"/>
      <c r="O39" s="405"/>
      <c r="P39" s="405"/>
      <c r="Q39" s="405"/>
    </row>
    <row r="40" spans="2:17" s="386" customFormat="1" ht="18.75">
      <c r="B40" s="365"/>
      <c r="C40" s="412" t="s">
        <v>183</v>
      </c>
      <c r="D40" s="413">
        <v>0.05</v>
      </c>
      <c r="E40" s="414"/>
      <c r="F40" s="415">
        <v>0.1</v>
      </c>
      <c r="G40" s="414"/>
      <c r="H40" s="416">
        <v>0.15</v>
      </c>
      <c r="I40" s="417"/>
      <c r="J40" s="411"/>
      <c r="N40" s="405"/>
      <c r="O40" s="405"/>
      <c r="P40" s="405"/>
      <c r="Q40" s="405"/>
    </row>
    <row r="41" spans="2:17" s="386" customFormat="1" ht="19.5" thickBot="1">
      <c r="B41" s="365"/>
      <c r="C41" s="418" t="s">
        <v>337</v>
      </c>
      <c r="D41" s="419">
        <v>0.025</v>
      </c>
      <c r="E41" s="420"/>
      <c r="F41" s="421">
        <v>0.05</v>
      </c>
      <c r="G41" s="420"/>
      <c r="H41" s="422">
        <v>0.075</v>
      </c>
      <c r="I41" s="417"/>
      <c r="J41" s="411"/>
      <c r="N41" s="405"/>
      <c r="O41" s="405"/>
      <c r="P41" s="405"/>
      <c r="Q41" s="405"/>
    </row>
    <row r="42" spans="2:5" s="411" customFormat="1" ht="18.75" customHeight="1" thickBot="1">
      <c r="B42" s="423"/>
      <c r="C42" s="397"/>
      <c r="D42" s="424"/>
      <c r="E42" s="335"/>
    </row>
    <row r="43" spans="2:5" s="386" customFormat="1" ht="32.25" customHeight="1" thickBot="1">
      <c r="B43" s="365"/>
      <c r="C43" s="887" t="s">
        <v>338</v>
      </c>
      <c r="D43" s="888"/>
      <c r="E43" s="335"/>
    </row>
    <row r="44" spans="2:19" s="386" customFormat="1" ht="34.5" customHeight="1">
      <c r="B44" s="365"/>
      <c r="C44" s="425" t="s">
        <v>183</v>
      </c>
      <c r="D44" s="329"/>
      <c r="E44" s="335"/>
      <c r="N44" s="426" t="s">
        <v>76</v>
      </c>
      <c r="O44" s="426">
        <f>IF(D36="ALTA",IF(D44="X",H40,0),0)</f>
        <v>0</v>
      </c>
      <c r="P44" s="426">
        <f>IF(D36="MÉDIA",IF(D44="X",F40,0),0)</f>
        <v>0</v>
      </c>
      <c r="Q44" s="426">
        <f>IF(D36="BAIXA",IF(D44="X",D40,0),0)</f>
        <v>0</v>
      </c>
      <c r="R44" s="426"/>
      <c r="S44" s="427">
        <f>IF(O44&lt;&gt;0,O44,IF(P44&lt;&gt;0,P44,IF(Q44&lt;&gt;0,Q44,0)))</f>
        <v>0</v>
      </c>
    </row>
    <row r="45" spans="2:19" s="386" customFormat="1" ht="34.5" customHeight="1" thickBot="1">
      <c r="B45" s="365"/>
      <c r="C45" s="428" t="s">
        <v>184</v>
      </c>
      <c r="D45" s="330"/>
      <c r="E45" s="335"/>
      <c r="N45" s="336">
        <f>COUNTIF(D44:D45,"X")</f>
        <v>0</v>
      </c>
      <c r="O45" s="426">
        <f>IF(D36="ALTA",IF(D45="X",H41,0),0)</f>
        <v>0</v>
      </c>
      <c r="P45" s="426">
        <f>IF(D36="MÉDIA",IF(D45="X",F41,0),0)</f>
        <v>0</v>
      </c>
      <c r="Q45" s="426">
        <f>IF(D36="BAIXA",IF(D45="X",D41,0),0)</f>
        <v>0</v>
      </c>
      <c r="R45" s="426"/>
      <c r="S45" s="427">
        <f>IF(O45&lt;&gt;0,O45,IF(P45&lt;&gt;0,P45,IF(Q45&lt;&gt;0,Q45,0)))</f>
        <v>0</v>
      </c>
    </row>
    <row r="46" spans="2:10" s="386" customFormat="1" ht="9.75" customHeight="1" thickBot="1">
      <c r="B46" s="365"/>
      <c r="C46" s="222"/>
      <c r="D46" s="424"/>
      <c r="E46" s="335"/>
      <c r="F46" s="385"/>
      <c r="G46" s="335"/>
      <c r="H46" s="424"/>
      <c r="I46" s="335"/>
      <c r="J46" s="335"/>
    </row>
    <row r="47" spans="2:10" s="386" customFormat="1" ht="18.75">
      <c r="B47" s="365"/>
      <c r="C47" s="884" t="s">
        <v>167</v>
      </c>
      <c r="D47" s="429" t="s">
        <v>60</v>
      </c>
      <c r="E47" s="335"/>
      <c r="F47" s="385"/>
      <c r="G47" s="335"/>
      <c r="H47" s="424"/>
      <c r="I47" s="335"/>
      <c r="J47" s="335"/>
    </row>
    <row r="48" spans="3:4" ht="19.5" thickBot="1">
      <c r="C48" s="885"/>
      <c r="D48" s="430">
        <f>IF(D34="NAO",0,IF(N45&gt;1,"ASSINALE APENAS UM DOS ITENS ACIMA",IF(S44&lt;&gt;0,S44,IF(S45&lt;&gt;0,S45,0))))</f>
        <v>0</v>
      </c>
    </row>
    <row r="49" ht="18.75">
      <c r="D49" s="385"/>
    </row>
    <row r="50" spans="2:12" s="387" customFormat="1" ht="22.5" customHeight="1">
      <c r="B50" s="361" t="s">
        <v>308</v>
      </c>
      <c r="C50" s="731" t="s">
        <v>223</v>
      </c>
      <c r="D50" s="732"/>
      <c r="E50" s="732"/>
      <c r="F50" s="732"/>
      <c r="G50" s="732"/>
      <c r="H50" s="732"/>
      <c r="I50" s="732"/>
      <c r="J50" s="733"/>
      <c r="L50" s="388"/>
    </row>
    <row r="51" spans="2:3" ht="7.5" customHeight="1" thickBot="1">
      <c r="B51" s="142"/>
      <c r="C51" s="364"/>
    </row>
    <row r="52" spans="2:10" ht="18.75">
      <c r="B52" s="142"/>
      <c r="C52" s="835"/>
      <c r="D52" s="878" t="s">
        <v>68</v>
      </c>
      <c r="E52" s="879"/>
      <c r="F52" s="878" t="s">
        <v>182</v>
      </c>
      <c r="G52" s="880"/>
      <c r="H52" s="881" t="s">
        <v>307</v>
      </c>
      <c r="I52" s="397"/>
      <c r="J52" s="877"/>
    </row>
    <row r="53" spans="2:12" ht="19.5" thickBot="1">
      <c r="B53" s="142"/>
      <c r="C53" s="835"/>
      <c r="D53" s="431" t="s">
        <v>275</v>
      </c>
      <c r="E53" s="217" t="s">
        <v>76</v>
      </c>
      <c r="F53" s="431" t="s">
        <v>275</v>
      </c>
      <c r="G53" s="432" t="s">
        <v>76</v>
      </c>
      <c r="H53" s="882"/>
      <c r="I53" s="335"/>
      <c r="J53" s="877"/>
      <c r="L53" s="369" t="s">
        <v>276</v>
      </c>
    </row>
    <row r="54" spans="2:15" ht="45" customHeight="1">
      <c r="B54" s="358" t="s">
        <v>28</v>
      </c>
      <c r="C54" s="433" t="s">
        <v>226</v>
      </c>
      <c r="D54" s="191"/>
      <c r="E54" s="337"/>
      <c r="F54" s="448"/>
      <c r="G54" s="344"/>
      <c r="H54" s="449"/>
      <c r="I54" s="434"/>
      <c r="J54" s="435"/>
      <c r="L54" s="349"/>
      <c r="N54" s="333">
        <f aca="true" t="shared" si="0" ref="N54:N78">COUNTIF(D54:G54,"X")</f>
        <v>0</v>
      </c>
      <c r="O54" s="333" t="s">
        <v>76</v>
      </c>
    </row>
    <row r="55" spans="3:14" ht="18.75">
      <c r="C55" s="436" t="s">
        <v>77</v>
      </c>
      <c r="D55" s="437">
        <v>0.015</v>
      </c>
      <c r="E55" s="338"/>
      <c r="F55" s="450">
        <v>0</v>
      </c>
      <c r="G55" s="345" t="s">
        <v>373</v>
      </c>
      <c r="H55" s="451">
        <f aca="true" t="shared" si="1" ref="H55:H60">IF(N55&gt;1,"ASSINALE APENAS UM ITEM",IF(E55="X",D55,IF(G55="X",F55,0)))</f>
        <v>0</v>
      </c>
      <c r="I55" s="434"/>
      <c r="J55" s="435"/>
      <c r="L55" s="350"/>
      <c r="N55" s="333">
        <f t="shared" si="0"/>
        <v>1</v>
      </c>
    </row>
    <row r="56" spans="3:14" ht="18.75">
      <c r="C56" s="436" t="s">
        <v>211</v>
      </c>
      <c r="D56" s="437">
        <v>0.015</v>
      </c>
      <c r="E56" s="338"/>
      <c r="F56" s="450">
        <v>0</v>
      </c>
      <c r="G56" s="345" t="s">
        <v>373</v>
      </c>
      <c r="H56" s="451">
        <f t="shared" si="1"/>
        <v>0</v>
      </c>
      <c r="I56" s="434"/>
      <c r="J56" s="435"/>
      <c r="L56" s="350"/>
      <c r="N56" s="333">
        <f t="shared" si="0"/>
        <v>1</v>
      </c>
    </row>
    <row r="57" spans="3:14" ht="18.75">
      <c r="C57" s="438" t="s">
        <v>212</v>
      </c>
      <c r="D57" s="437">
        <v>0.015</v>
      </c>
      <c r="E57" s="338"/>
      <c r="F57" s="450">
        <v>0</v>
      </c>
      <c r="G57" s="345" t="s">
        <v>373</v>
      </c>
      <c r="H57" s="451">
        <f t="shared" si="1"/>
        <v>0</v>
      </c>
      <c r="I57" s="434"/>
      <c r="J57" s="435"/>
      <c r="L57" s="350"/>
      <c r="N57" s="333">
        <f t="shared" si="0"/>
        <v>1</v>
      </c>
    </row>
    <row r="58" spans="3:14" ht="18.75">
      <c r="C58" s="436" t="s">
        <v>340</v>
      </c>
      <c r="D58" s="437">
        <v>0.015</v>
      </c>
      <c r="E58" s="338"/>
      <c r="F58" s="450">
        <v>0</v>
      </c>
      <c r="G58" s="345" t="s">
        <v>373</v>
      </c>
      <c r="H58" s="451">
        <f t="shared" si="1"/>
        <v>0</v>
      </c>
      <c r="I58" s="434"/>
      <c r="J58" s="435"/>
      <c r="L58" s="350"/>
      <c r="N58" s="333">
        <f t="shared" si="0"/>
        <v>1</v>
      </c>
    </row>
    <row r="59" spans="3:14" ht="18.75">
      <c r="C59" s="436" t="s">
        <v>339</v>
      </c>
      <c r="D59" s="437">
        <v>0.015</v>
      </c>
      <c r="E59" s="338"/>
      <c r="F59" s="450">
        <v>0</v>
      </c>
      <c r="G59" s="345" t="s">
        <v>373</v>
      </c>
      <c r="H59" s="451">
        <f t="shared" si="1"/>
        <v>0</v>
      </c>
      <c r="I59" s="434"/>
      <c r="J59" s="435"/>
      <c r="L59" s="350"/>
      <c r="N59" s="333">
        <f t="shared" si="0"/>
        <v>1</v>
      </c>
    </row>
    <row r="60" spans="3:14" ht="19.5" thickBot="1">
      <c r="C60" s="436" t="s">
        <v>210</v>
      </c>
      <c r="D60" s="437">
        <v>0.015</v>
      </c>
      <c r="E60" s="338"/>
      <c r="F60" s="450">
        <v>0</v>
      </c>
      <c r="G60" s="345" t="s">
        <v>373</v>
      </c>
      <c r="H60" s="451">
        <f t="shared" si="1"/>
        <v>0</v>
      </c>
      <c r="I60" s="434"/>
      <c r="J60" s="435"/>
      <c r="L60" s="353"/>
      <c r="N60" s="333">
        <f t="shared" si="0"/>
        <v>1</v>
      </c>
    </row>
    <row r="61" spans="2:14" ht="30">
      <c r="B61" s="358" t="s">
        <v>29</v>
      </c>
      <c r="C61" s="439" t="s">
        <v>224</v>
      </c>
      <c r="D61" s="193"/>
      <c r="E61" s="338"/>
      <c r="F61" s="450"/>
      <c r="G61" s="345"/>
      <c r="H61" s="451"/>
      <c r="I61" s="434"/>
      <c r="J61" s="377"/>
      <c r="L61" s="349"/>
      <c r="N61" s="333">
        <f t="shared" si="0"/>
        <v>0</v>
      </c>
    </row>
    <row r="62" spans="3:14" ht="18.75">
      <c r="C62" s="436" t="s">
        <v>213</v>
      </c>
      <c r="D62" s="193">
        <v>0.02</v>
      </c>
      <c r="E62" s="338"/>
      <c r="F62" s="450">
        <v>0</v>
      </c>
      <c r="G62" s="345" t="s">
        <v>373</v>
      </c>
      <c r="H62" s="451">
        <f>IF(N62&gt;1,"ASSINALE APENAS UM ITEM",IF(E62="X",D62,IF(G62="X",F62,0)))</f>
        <v>0</v>
      </c>
      <c r="I62" s="434"/>
      <c r="J62" s="377"/>
      <c r="L62" s="350"/>
      <c r="N62" s="333">
        <f t="shared" si="0"/>
        <v>1</v>
      </c>
    </row>
    <row r="63" spans="3:14" ht="18.75" customHeight="1">
      <c r="C63" s="440" t="s">
        <v>214</v>
      </c>
      <c r="D63" s="193">
        <v>0.02</v>
      </c>
      <c r="E63" s="343"/>
      <c r="F63" s="450">
        <v>0</v>
      </c>
      <c r="G63" s="346" t="s">
        <v>373</v>
      </c>
      <c r="H63" s="451">
        <f>IF(N63&gt;1,"ASSINALE APENAS UM ITEM",IF(E63="X",D63,IF(G63="X",F63,0)))</f>
        <v>0</v>
      </c>
      <c r="I63" s="434"/>
      <c r="J63" s="377"/>
      <c r="L63" s="351"/>
      <c r="N63" s="333">
        <f t="shared" si="0"/>
        <v>1</v>
      </c>
    </row>
    <row r="64" spans="3:14" ht="18.75" customHeight="1">
      <c r="C64" s="436" t="s">
        <v>215</v>
      </c>
      <c r="D64" s="193">
        <v>0.02</v>
      </c>
      <c r="E64" s="338"/>
      <c r="F64" s="450">
        <v>0</v>
      </c>
      <c r="G64" s="345" t="s">
        <v>373</v>
      </c>
      <c r="H64" s="451">
        <f>IF(N64&gt;1,"ASSINALE APENAS UM ITEM",IF(E64="X",D64,IF(G64="X",F64,0)))</f>
        <v>0</v>
      </c>
      <c r="I64" s="434"/>
      <c r="J64" s="377"/>
      <c r="L64" s="351"/>
      <c r="N64" s="333">
        <f t="shared" si="0"/>
        <v>1</v>
      </c>
    </row>
    <row r="65" spans="3:14" ht="18.75" customHeight="1">
      <c r="C65" s="436" t="s">
        <v>216</v>
      </c>
      <c r="D65" s="193">
        <v>0.02</v>
      </c>
      <c r="E65" s="338"/>
      <c r="F65" s="450">
        <v>0</v>
      </c>
      <c r="G65" s="345" t="s">
        <v>373</v>
      </c>
      <c r="H65" s="451">
        <f>IF(N65&gt;1,"ASSINALE APENAS UM ITEM",IF(E65="X",D65,IF(G65="X",F65,0)))</f>
        <v>0</v>
      </c>
      <c r="I65" s="434"/>
      <c r="J65" s="377"/>
      <c r="L65" s="351"/>
      <c r="N65" s="333">
        <f t="shared" si="0"/>
        <v>1</v>
      </c>
    </row>
    <row r="66" spans="3:14" ht="18.75" customHeight="1" thickBot="1">
      <c r="C66" s="436" t="s">
        <v>217</v>
      </c>
      <c r="D66" s="193">
        <v>0.02</v>
      </c>
      <c r="E66" s="338"/>
      <c r="F66" s="450">
        <v>0</v>
      </c>
      <c r="G66" s="345" t="s">
        <v>373</v>
      </c>
      <c r="H66" s="451">
        <f>IF(N66&gt;1,"ASSINALE APENAS UM ITEM",IF(E66="X",D66,IF(G66="X",F66,0)))</f>
        <v>0</v>
      </c>
      <c r="I66" s="434"/>
      <c r="J66" s="377"/>
      <c r="L66" s="352"/>
      <c r="N66" s="333">
        <f t="shared" si="0"/>
        <v>1</v>
      </c>
    </row>
    <row r="67" spans="2:14" ht="30">
      <c r="B67" s="358" t="s">
        <v>31</v>
      </c>
      <c r="C67" s="441" t="s">
        <v>225</v>
      </c>
      <c r="D67" s="452"/>
      <c r="E67" s="342"/>
      <c r="F67" s="450"/>
      <c r="G67" s="347"/>
      <c r="H67" s="451"/>
      <c r="I67" s="434"/>
      <c r="J67" s="377"/>
      <c r="L67" s="355"/>
      <c r="N67" s="333">
        <f t="shared" si="0"/>
        <v>0</v>
      </c>
    </row>
    <row r="68" spans="3:14" ht="18.75" customHeight="1">
      <c r="C68" s="436" t="s">
        <v>213</v>
      </c>
      <c r="D68" s="452">
        <v>0.03</v>
      </c>
      <c r="E68" s="342"/>
      <c r="F68" s="450">
        <v>0</v>
      </c>
      <c r="G68" s="347" t="s">
        <v>373</v>
      </c>
      <c r="H68" s="451">
        <f aca="true" t="shared" si="2" ref="H68:H74">IF(N68&gt;1,"ASSINALE APENAS UM ITEM",IF(E68="X",D68,IF(G68="X",F68,0)))</f>
        <v>0</v>
      </c>
      <c r="I68" s="434"/>
      <c r="J68" s="377"/>
      <c r="L68" s="351"/>
      <c r="N68" s="333">
        <f t="shared" si="0"/>
        <v>1</v>
      </c>
    </row>
    <row r="69" spans="3:14" ht="18.75" customHeight="1">
      <c r="C69" s="440" t="s">
        <v>214</v>
      </c>
      <c r="D69" s="452">
        <v>0.03</v>
      </c>
      <c r="E69" s="342"/>
      <c r="F69" s="450">
        <v>0</v>
      </c>
      <c r="G69" s="347" t="s">
        <v>373</v>
      </c>
      <c r="H69" s="451">
        <f t="shared" si="2"/>
        <v>0</v>
      </c>
      <c r="I69" s="434"/>
      <c r="J69" s="377"/>
      <c r="L69" s="351"/>
      <c r="N69" s="333">
        <f t="shared" si="0"/>
        <v>1</v>
      </c>
    </row>
    <row r="70" spans="3:14" ht="18.75" customHeight="1">
      <c r="C70" s="436" t="s">
        <v>215</v>
      </c>
      <c r="D70" s="452">
        <v>0.03</v>
      </c>
      <c r="E70" s="342"/>
      <c r="F70" s="450">
        <v>0</v>
      </c>
      <c r="G70" s="347" t="s">
        <v>373</v>
      </c>
      <c r="H70" s="451">
        <f t="shared" si="2"/>
        <v>0</v>
      </c>
      <c r="I70" s="434"/>
      <c r="J70" s="377"/>
      <c r="L70" s="351"/>
      <c r="N70" s="333">
        <f t="shared" si="0"/>
        <v>1</v>
      </c>
    </row>
    <row r="71" spans="3:14" ht="18.75" customHeight="1">
      <c r="C71" s="436" t="s">
        <v>216</v>
      </c>
      <c r="D71" s="452">
        <v>0.03</v>
      </c>
      <c r="E71" s="342"/>
      <c r="F71" s="450">
        <v>0</v>
      </c>
      <c r="G71" s="347" t="s">
        <v>373</v>
      </c>
      <c r="H71" s="451">
        <f t="shared" si="2"/>
        <v>0</v>
      </c>
      <c r="I71" s="434"/>
      <c r="J71" s="377"/>
      <c r="L71" s="351"/>
      <c r="N71" s="333">
        <f t="shared" si="0"/>
        <v>1</v>
      </c>
    </row>
    <row r="72" spans="3:14" ht="18.75" customHeight="1">
      <c r="C72" s="436" t="s">
        <v>217</v>
      </c>
      <c r="D72" s="452">
        <v>0.03</v>
      </c>
      <c r="E72" s="342"/>
      <c r="F72" s="450">
        <v>0</v>
      </c>
      <c r="G72" s="347" t="s">
        <v>373</v>
      </c>
      <c r="H72" s="451">
        <f t="shared" si="2"/>
        <v>0</v>
      </c>
      <c r="I72" s="434"/>
      <c r="J72" s="377"/>
      <c r="L72" s="351"/>
      <c r="N72" s="333">
        <f t="shared" si="0"/>
        <v>1</v>
      </c>
    </row>
    <row r="73" spans="3:14" ht="18.75" customHeight="1">
      <c r="C73" s="442" t="s">
        <v>218</v>
      </c>
      <c r="D73" s="452">
        <v>0.03</v>
      </c>
      <c r="E73" s="342"/>
      <c r="F73" s="450">
        <v>0</v>
      </c>
      <c r="G73" s="347" t="s">
        <v>373</v>
      </c>
      <c r="H73" s="451">
        <f t="shared" si="2"/>
        <v>0</v>
      </c>
      <c r="I73" s="434"/>
      <c r="J73" s="377"/>
      <c r="L73" s="351"/>
      <c r="N73" s="333">
        <f t="shared" si="0"/>
        <v>1</v>
      </c>
    </row>
    <row r="74" spans="3:14" ht="18.75" customHeight="1" thickBot="1">
      <c r="C74" s="442" t="s">
        <v>219</v>
      </c>
      <c r="D74" s="452">
        <v>0.03</v>
      </c>
      <c r="E74" s="342"/>
      <c r="F74" s="450">
        <v>0</v>
      </c>
      <c r="G74" s="347" t="s">
        <v>373</v>
      </c>
      <c r="H74" s="451">
        <f t="shared" si="2"/>
        <v>0</v>
      </c>
      <c r="I74" s="434"/>
      <c r="J74" s="377"/>
      <c r="L74" s="352"/>
      <c r="N74" s="333">
        <f t="shared" si="0"/>
        <v>1</v>
      </c>
    </row>
    <row r="75" spans="2:14" ht="45">
      <c r="B75" s="358" t="s">
        <v>32</v>
      </c>
      <c r="C75" s="441" t="s">
        <v>227</v>
      </c>
      <c r="D75" s="452"/>
      <c r="E75" s="342"/>
      <c r="F75" s="450"/>
      <c r="G75" s="347"/>
      <c r="H75" s="451"/>
      <c r="I75" s="434"/>
      <c r="J75" s="377"/>
      <c r="L75" s="354"/>
      <c r="N75" s="333">
        <f t="shared" si="0"/>
        <v>0</v>
      </c>
    </row>
    <row r="76" spans="3:14" ht="18.75" customHeight="1">
      <c r="C76" s="442" t="s">
        <v>220</v>
      </c>
      <c r="D76" s="452">
        <v>0.03</v>
      </c>
      <c r="E76" s="342"/>
      <c r="F76" s="450">
        <v>0</v>
      </c>
      <c r="G76" s="347" t="s">
        <v>373</v>
      </c>
      <c r="H76" s="451">
        <f>IF(N76&gt;1,"ASSINALE APENAS UM ITEM",IF(E76="X",D76,IF(G76="X",F76,0)))</f>
        <v>0</v>
      </c>
      <c r="I76" s="434"/>
      <c r="J76" s="377"/>
      <c r="L76" s="351"/>
      <c r="N76" s="333">
        <f t="shared" si="0"/>
        <v>1</v>
      </c>
    </row>
    <row r="77" spans="3:14" ht="18.75" customHeight="1">
      <c r="C77" s="442" t="s">
        <v>221</v>
      </c>
      <c r="D77" s="452">
        <v>0.03</v>
      </c>
      <c r="E77" s="342"/>
      <c r="F77" s="450">
        <v>0</v>
      </c>
      <c r="G77" s="347" t="s">
        <v>373</v>
      </c>
      <c r="H77" s="451">
        <f>IF(N77&gt;1,"ASSINALE APENAS UM ITEM",IF(E77="X",D77,IF(G77="X",F77,0)))</f>
        <v>0</v>
      </c>
      <c r="I77" s="434"/>
      <c r="J77" s="377"/>
      <c r="L77" s="351"/>
      <c r="N77" s="333">
        <f t="shared" si="0"/>
        <v>1</v>
      </c>
    </row>
    <row r="78" spans="3:14" ht="18.75" customHeight="1" thickBot="1">
      <c r="C78" s="443" t="s">
        <v>222</v>
      </c>
      <c r="D78" s="195">
        <v>0.03</v>
      </c>
      <c r="E78" s="339"/>
      <c r="F78" s="420">
        <v>0</v>
      </c>
      <c r="G78" s="348" t="s">
        <v>373</v>
      </c>
      <c r="H78" s="430">
        <f>IF(N78&gt;1,"ASSINALE APENAS UM ITEM",IF(E78="X",D78,IF(G78="X",F78,0)))</f>
        <v>0</v>
      </c>
      <c r="I78" s="434"/>
      <c r="J78" s="377"/>
      <c r="L78" s="352"/>
      <c r="N78" s="333">
        <f t="shared" si="0"/>
        <v>1</v>
      </c>
    </row>
    <row r="79" spans="4:14" ht="18.75">
      <c r="D79" s="444"/>
      <c r="E79" s="444"/>
      <c r="F79" s="725" t="s">
        <v>80</v>
      </c>
      <c r="G79" s="726"/>
      <c r="H79" s="231">
        <f>SUM(H54:H78)</f>
        <v>0</v>
      </c>
      <c r="I79" s="444"/>
      <c r="J79" s="377"/>
      <c r="N79" s="333"/>
    </row>
    <row r="80" spans="2:14" s="376" customFormat="1" ht="19.5" thickBot="1">
      <c r="B80" s="142"/>
      <c r="F80" s="727" t="s">
        <v>308</v>
      </c>
      <c r="G80" s="728"/>
      <c r="H80" s="209">
        <f>H79</f>
        <v>0</v>
      </c>
      <c r="I80" s="445"/>
      <c r="J80" s="445"/>
      <c r="L80" s="386"/>
      <c r="N80" s="333"/>
    </row>
    <row r="81" ht="11.25" customHeight="1"/>
    <row r="82" spans="2:14" s="333" customFormat="1" ht="22.5" customHeight="1">
      <c r="B82" s="104" t="s">
        <v>168</v>
      </c>
      <c r="C82" s="731" t="s">
        <v>162</v>
      </c>
      <c r="D82" s="732"/>
      <c r="E82" s="732"/>
      <c r="F82" s="732"/>
      <c r="G82" s="732"/>
      <c r="H82" s="732"/>
      <c r="I82" s="732"/>
      <c r="J82" s="733"/>
      <c r="K82" s="73"/>
      <c r="L82" s="59"/>
      <c r="M82" s="73"/>
      <c r="N82" s="73"/>
    </row>
    <row r="83" ht="9.75" customHeight="1" thickBot="1"/>
    <row r="84" spans="2:12" s="356" customFormat="1" ht="22.5" customHeight="1" thickBot="1">
      <c r="B84" s="358"/>
      <c r="C84" s="309" t="s">
        <v>163</v>
      </c>
      <c r="D84" s="446">
        <f>J11+J20+H29+D48+H80</f>
        <v>0.025</v>
      </c>
      <c r="J84" s="447"/>
      <c r="L84" s="357"/>
    </row>
  </sheetData>
  <sheetProtection password="C12C" sheet="1" objects="1" scenarios="1" selectLockedCells="1"/>
  <mergeCells count="33">
    <mergeCell ref="H5:I5"/>
    <mergeCell ref="J5:J6"/>
    <mergeCell ref="H10:I10"/>
    <mergeCell ref="H11:I11"/>
    <mergeCell ref="C38:H38"/>
    <mergeCell ref="C31:J31"/>
    <mergeCell ref="C13:J13"/>
    <mergeCell ref="H15:I15"/>
    <mergeCell ref="J15:J16"/>
    <mergeCell ref="C50:J50"/>
    <mergeCell ref="H24:H25"/>
    <mergeCell ref="C1:L1"/>
    <mergeCell ref="C3:J3"/>
    <mergeCell ref="C22:J22"/>
    <mergeCell ref="C47:C48"/>
    <mergeCell ref="J24:J25"/>
    <mergeCell ref="C43:D43"/>
    <mergeCell ref="D5:E5"/>
    <mergeCell ref="F5:G5"/>
    <mergeCell ref="F28:G28"/>
    <mergeCell ref="F29:G29"/>
    <mergeCell ref="H19:I19"/>
    <mergeCell ref="H20:I20"/>
    <mergeCell ref="D15:E15"/>
    <mergeCell ref="F15:G15"/>
    <mergeCell ref="C82:J82"/>
    <mergeCell ref="J52:J53"/>
    <mergeCell ref="F79:G79"/>
    <mergeCell ref="F80:G80"/>
    <mergeCell ref="C52:C53"/>
    <mergeCell ref="D52:E52"/>
    <mergeCell ref="F52:G52"/>
    <mergeCell ref="H52:H53"/>
  </mergeCells>
  <dataValidations count="5">
    <dataValidation type="list" allowBlank="1" showInputMessage="1" showErrorMessage="1" sqref="D34">
      <formula1>$N$34:$O$34</formula1>
    </dataValidation>
    <dataValidation type="list" allowBlank="1" showInputMessage="1" showErrorMessage="1" sqref="D36:D37">
      <formula1>$N$36:$Q$36</formula1>
    </dataValidation>
    <dataValidation type="list" allowBlank="1" showInputMessage="1" showErrorMessage="1" sqref="D44:D45">
      <formula1>$M$44:$N$44</formula1>
    </dataValidation>
    <dataValidation type="list" allowBlank="1" showInputMessage="1" showErrorMessage="1" sqref="E54:E78 G54:G78">
      <formula1>$O$54:$P$54</formula1>
    </dataValidation>
    <dataValidation type="list" allowBlank="1" showInputMessage="1" showErrorMessage="1" sqref="E7:E8 E17 G7:G8 G17 I7:I8 I17 E26:E27 G26:G27">
      <formula1>$O$7:$P$7</formula1>
    </dataValidation>
  </dataValidations>
  <printOptions/>
  <pageMargins left="0.511811024" right="0.511811024" top="0.787401575" bottom="0.787401575" header="0.31496062" footer="0.3149606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E44"/>
  <sheetViews>
    <sheetView zoomScalePageLayoutView="0" workbookViewId="0" topLeftCell="A1">
      <selection activeCell="B31" sqref="B31"/>
    </sheetView>
  </sheetViews>
  <sheetFormatPr defaultColWidth="9.140625" defaultRowHeight="15"/>
  <cols>
    <col min="1" max="1" width="2.8515625" style="32" customWidth="1"/>
    <col min="2" max="2" width="2.57421875" style="31" bestFit="1" customWidth="1"/>
    <col min="3" max="3" width="9.140625" style="32" customWidth="1"/>
    <col min="4" max="4" width="24.7109375" style="32" customWidth="1"/>
    <col min="5" max="16384" width="9.140625" style="32" customWidth="1"/>
  </cols>
  <sheetData>
    <row r="2" spans="2:4" ht="15.75" customHeight="1">
      <c r="B2" s="33" t="s">
        <v>28</v>
      </c>
      <c r="C2" s="892" t="s">
        <v>1</v>
      </c>
      <c r="D2" s="892"/>
    </row>
    <row r="3" spans="2:4" ht="15.75" customHeight="1">
      <c r="B3" s="33" t="s">
        <v>29</v>
      </c>
      <c r="C3" s="892" t="s">
        <v>2</v>
      </c>
      <c r="D3" s="892"/>
    </row>
    <row r="4" spans="2:4" ht="15.75" customHeight="1">
      <c r="B4" s="33" t="s">
        <v>31</v>
      </c>
      <c r="C4" s="892" t="s">
        <v>3</v>
      </c>
      <c r="D4" s="892"/>
    </row>
    <row r="5" spans="2:4" ht="15.75" customHeight="1">
      <c r="B5" s="33" t="s">
        <v>32</v>
      </c>
      <c r="C5" s="892" t="s">
        <v>4</v>
      </c>
      <c r="D5" s="892"/>
    </row>
    <row r="6" spans="2:4" ht="15.75">
      <c r="B6" s="33" t="s">
        <v>46</v>
      </c>
      <c r="C6" s="892" t="s">
        <v>5</v>
      </c>
      <c r="D6" s="892"/>
    </row>
    <row r="8" spans="2:5" ht="15">
      <c r="B8" s="31" t="s">
        <v>28</v>
      </c>
      <c r="C8" s="32" t="s">
        <v>1</v>
      </c>
      <c r="E8" s="32" t="s">
        <v>112</v>
      </c>
    </row>
    <row r="9" ht="15">
      <c r="E9" s="32" t="s">
        <v>113</v>
      </c>
    </row>
    <row r="12" spans="2:5" ht="15">
      <c r="B12" s="31" t="s">
        <v>29</v>
      </c>
      <c r="C12" s="32" t="s">
        <v>114</v>
      </c>
      <c r="E12" s="32" t="s">
        <v>115</v>
      </c>
    </row>
    <row r="13" ht="15">
      <c r="E13" s="32" t="s">
        <v>116</v>
      </c>
    </row>
    <row r="14" ht="15">
      <c r="E14" s="32" t="s">
        <v>117</v>
      </c>
    </row>
    <row r="15" ht="15">
      <c r="E15" s="32" t="s">
        <v>118</v>
      </c>
    </row>
    <row r="16" ht="15">
      <c r="E16" s="32" t="s">
        <v>119</v>
      </c>
    </row>
    <row r="17" ht="15">
      <c r="E17" s="32" t="s">
        <v>120</v>
      </c>
    </row>
    <row r="19" spans="2:5" ht="15">
      <c r="B19" s="31" t="s">
        <v>31</v>
      </c>
      <c r="C19" s="32" t="s">
        <v>3</v>
      </c>
      <c r="E19" s="32" t="s">
        <v>121</v>
      </c>
    </row>
    <row r="20" ht="15">
      <c r="E20" s="32" t="s">
        <v>122</v>
      </c>
    </row>
    <row r="21" ht="15">
      <c r="E21" s="32" t="s">
        <v>123</v>
      </c>
    </row>
    <row r="22" ht="15">
      <c r="E22" s="32" t="s">
        <v>124</v>
      </c>
    </row>
    <row r="23" ht="15">
      <c r="E23" s="32" t="s">
        <v>125</v>
      </c>
    </row>
    <row r="24" ht="15">
      <c r="E24" s="32" t="s">
        <v>169</v>
      </c>
    </row>
    <row r="25" ht="15">
      <c r="E25" s="32" t="s">
        <v>126</v>
      </c>
    </row>
    <row r="26" ht="15">
      <c r="E26" s="32" t="s">
        <v>127</v>
      </c>
    </row>
    <row r="27" ht="15">
      <c r="E27" s="32" t="s">
        <v>128</v>
      </c>
    </row>
    <row r="28" ht="15">
      <c r="E28" s="32" t="s">
        <v>129</v>
      </c>
    </row>
    <row r="30" spans="2:5" ht="15">
      <c r="B30" s="31" t="s">
        <v>32</v>
      </c>
      <c r="C30" s="32" t="s">
        <v>141</v>
      </c>
      <c r="E30" s="32" t="s">
        <v>142</v>
      </c>
    </row>
    <row r="31" ht="15">
      <c r="E31" s="32" t="s">
        <v>143</v>
      </c>
    </row>
    <row r="32" ht="15">
      <c r="E32" s="32" t="s">
        <v>144</v>
      </c>
    </row>
    <row r="34" spans="2:5" ht="15">
      <c r="B34" s="31" t="s">
        <v>46</v>
      </c>
      <c r="C34" s="32" t="s">
        <v>5</v>
      </c>
      <c r="E34" s="32" t="s">
        <v>130</v>
      </c>
    </row>
    <row r="35" ht="15">
      <c r="E35" s="32" t="s">
        <v>131</v>
      </c>
    </row>
    <row r="36" ht="15">
      <c r="E36" s="32" t="s">
        <v>132</v>
      </c>
    </row>
    <row r="37" ht="15">
      <c r="E37" s="32" t="s">
        <v>133</v>
      </c>
    </row>
    <row r="38" ht="15">
      <c r="E38" s="32" t="s">
        <v>134</v>
      </c>
    </row>
    <row r="39" ht="15">
      <c r="E39" s="32" t="s">
        <v>137</v>
      </c>
    </row>
    <row r="40" ht="15">
      <c r="E40" s="32" t="s">
        <v>136</v>
      </c>
    </row>
    <row r="41" ht="15">
      <c r="E41" s="32" t="s">
        <v>135</v>
      </c>
    </row>
    <row r="42" ht="15">
      <c r="E42" s="32" t="s">
        <v>138</v>
      </c>
    </row>
    <row r="43" ht="15">
      <c r="E43" s="32" t="s">
        <v>139</v>
      </c>
    </row>
    <row r="44" ht="15">
      <c r="E44" s="32" t="s">
        <v>140</v>
      </c>
    </row>
  </sheetData>
  <sheetProtection/>
  <mergeCells count="5">
    <mergeCell ref="C6:D6"/>
    <mergeCell ref="C2:D2"/>
    <mergeCell ref="C3:D3"/>
    <mergeCell ref="C4:D4"/>
    <mergeCell ref="C5:D5"/>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dc:creator>
  <cp:keywords/>
  <dc:description/>
  <cp:lastModifiedBy>gabriella.gouvea</cp:lastModifiedBy>
  <dcterms:created xsi:type="dcterms:W3CDTF">2010-04-30T00:47:50Z</dcterms:created>
  <dcterms:modified xsi:type="dcterms:W3CDTF">2013-01-16T16:37:38Z</dcterms:modified>
  <cp:category/>
  <cp:version/>
  <cp:contentType/>
  <cp:contentStatus/>
</cp:coreProperties>
</file>